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8760" windowHeight="7980" activeTab="1"/>
  </bookViews>
  <sheets>
    <sheet name="dati" sheetId="1" r:id="rId1"/>
    <sheet name="risultati" sheetId="2" r:id="rId2"/>
    <sheet name="elaborazione" sheetId="3" r:id="rId3"/>
  </sheets>
  <calcPr calcId="145621"/>
</workbook>
</file>

<file path=xl/calcChain.xml><?xml version="1.0" encoding="utf-8"?>
<calcChain xmlns="http://schemas.openxmlformats.org/spreadsheetml/2006/main">
  <c r="C43" i="2" l="1"/>
  <c r="C41" i="2"/>
  <c r="C42" i="2"/>
  <c r="C40" i="2"/>
  <c r="C39" i="2"/>
  <c r="C38" i="2"/>
  <c r="K34" i="2" l="1"/>
  <c r="K35" i="2"/>
  <c r="K36" i="2"/>
  <c r="K37" i="2"/>
  <c r="K33" i="2"/>
  <c r="I33" i="2"/>
  <c r="I37" i="2"/>
  <c r="I36" i="2"/>
  <c r="I35" i="2"/>
  <c r="I34" i="2"/>
  <c r="H33" i="2"/>
  <c r="H34" i="2"/>
  <c r="H35" i="2"/>
  <c r="H36" i="2"/>
  <c r="H37" i="2"/>
  <c r="G37" i="2"/>
  <c r="G36" i="2"/>
  <c r="G35" i="2"/>
  <c r="G34" i="2"/>
  <c r="G33" i="2"/>
  <c r="F37" i="2"/>
  <c r="F36" i="2"/>
  <c r="F35" i="2"/>
  <c r="F33" i="2"/>
  <c r="F34" i="2"/>
  <c r="E33" i="2"/>
  <c r="E34" i="2"/>
  <c r="E48" i="2"/>
  <c r="Q46" i="2"/>
  <c r="Q45" i="2"/>
  <c r="L45" i="2"/>
  <c r="D32" i="2"/>
  <c r="D33" i="2"/>
  <c r="D34" i="2"/>
  <c r="D35" i="2"/>
  <c r="D36" i="2"/>
  <c r="D37" i="2"/>
  <c r="E45" i="2" s="1"/>
  <c r="D38" i="2"/>
  <c r="D31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E25" i="2"/>
  <c r="M45" i="2" l="1"/>
  <c r="M46" i="2" s="1"/>
  <c r="R45" i="2"/>
  <c r="D43" i="2"/>
  <c r="R46" i="2" s="1"/>
  <c r="D42" i="2"/>
  <c r="D41" i="2"/>
  <c r="D40" i="2"/>
  <c r="D39" i="2"/>
  <c r="E46" i="2" l="1"/>
  <c r="E36" i="2"/>
  <c r="E37" i="2"/>
  <c r="E35" i="2"/>
</calcChain>
</file>

<file path=xl/sharedStrings.xml><?xml version="1.0" encoding="utf-8"?>
<sst xmlns="http://schemas.openxmlformats.org/spreadsheetml/2006/main" count="150" uniqueCount="58">
  <si>
    <t>carico</t>
  </si>
  <si>
    <t>t(min)</t>
  </si>
  <si>
    <t>scarico</t>
  </si>
  <si>
    <t>PROVA DI COMPRESSIONE EDOMETRICA</t>
  </si>
  <si>
    <t>Data di elaborazione:</t>
  </si>
  <si>
    <t>COMMITTENTE:</t>
  </si>
  <si>
    <t>---</t>
  </si>
  <si>
    <t>SONDAGGIO:</t>
  </si>
  <si>
    <t>CAMPIONE:</t>
  </si>
  <si>
    <t>PROFONDITA':</t>
  </si>
  <si>
    <t>39.00-39.50</t>
  </si>
  <si>
    <t>(m)</t>
  </si>
  <si>
    <t>CONDIZIONI INIZIALI</t>
  </si>
  <si>
    <t>Diametro del provino:</t>
  </si>
  <si>
    <t>Peso unità di volume:</t>
  </si>
  <si>
    <t>Peso spec. dei grani:</t>
  </si>
  <si>
    <t>Contenuto in acqua:</t>
  </si>
  <si>
    <t>Indice dei vuoti:</t>
  </si>
  <si>
    <t>Grado di saturazione:</t>
  </si>
  <si>
    <t>tensione litostatica:</t>
  </si>
  <si>
    <t>Cc =</t>
  </si>
  <si>
    <t>Cs =</t>
  </si>
  <si>
    <t>grado di consolidazione:</t>
  </si>
  <si>
    <t>OCR =</t>
  </si>
  <si>
    <t>Cv</t>
  </si>
  <si>
    <t>Eed</t>
  </si>
  <si>
    <t>assiale</t>
  </si>
  <si>
    <t/>
  </si>
  <si>
    <t xml:space="preserve"> Dipartimento di Ingegneria Strutturale e Geotecnica</t>
  </si>
  <si>
    <t>UNIVERSITA' DEGLI STUDI DI ROMA   "LA SAPIENZA"</t>
  </si>
  <si>
    <t>Laboratorio Geotecnico</t>
  </si>
  <si>
    <t>quota di rif. :</t>
  </si>
  <si>
    <t>quota falda:</t>
  </si>
  <si>
    <t>sotto il piano campagna</t>
  </si>
  <si>
    <t>[Mpa]</t>
  </si>
  <si>
    <t>[kN/m3]</t>
  </si>
  <si>
    <t>[%]</t>
  </si>
  <si>
    <t>[mm]</t>
  </si>
  <si>
    <t>[m]</t>
  </si>
  <si>
    <t>press. eff.</t>
  </si>
  <si>
    <t>"puntuale"</t>
  </si>
  <si>
    <t>K</t>
  </si>
  <si>
    <t>"secante"</t>
  </si>
  <si>
    <r>
      <t>[m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/s]</t>
    </r>
  </si>
  <si>
    <t>[m/s]</t>
  </si>
  <si>
    <r>
      <rPr>
        <sz val="10"/>
        <rFont val="Symbol"/>
        <family val="1"/>
        <charset val="2"/>
      </rPr>
      <t>d</t>
    </r>
    <r>
      <rPr>
        <vertAlign val="subscript"/>
        <sz val="10"/>
        <rFont val="Calibri"/>
        <family val="2"/>
        <scheme val="minor"/>
      </rPr>
      <t>100</t>
    </r>
  </si>
  <si>
    <r>
      <rPr>
        <sz val="9"/>
        <rFont val="Symbol"/>
        <family val="1"/>
        <charset val="2"/>
      </rPr>
      <t>s</t>
    </r>
    <r>
      <rPr>
        <vertAlign val="subscript"/>
        <sz val="9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 xml:space="preserve"> (Mpa)</t>
    </r>
  </si>
  <si>
    <r>
      <rPr>
        <sz val="9"/>
        <rFont val="Symbol"/>
        <family val="1"/>
        <charset val="2"/>
      </rPr>
      <t>d</t>
    </r>
    <r>
      <rPr>
        <sz val="9"/>
        <color theme="1"/>
        <rFont val="Calibri"/>
        <family val="2"/>
        <scheme val="minor"/>
      </rPr>
      <t xml:space="preserve"> (mm)</t>
    </r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</si>
  <si>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Calibri"/>
        <family val="2"/>
        <scheme val="minor"/>
      </rPr>
      <t>'</t>
    </r>
    <r>
      <rPr>
        <b/>
        <vertAlign val="subscript"/>
        <sz val="10"/>
        <color rgb="FFFF0000"/>
        <rFont val="Calibri"/>
        <family val="2"/>
        <scheme val="minor"/>
      </rPr>
      <t>v0</t>
    </r>
    <r>
      <rPr>
        <b/>
        <sz val="10"/>
        <color rgb="FFFF0000"/>
        <rFont val="Calibri"/>
        <family val="2"/>
        <scheme val="minor"/>
      </rPr>
      <t xml:space="preserve"> =</t>
    </r>
  </si>
  <si>
    <r>
      <t>e</t>
    </r>
    <r>
      <rPr>
        <vertAlign val="subscript"/>
        <sz val="10"/>
        <rFont val="Calibri"/>
        <family val="2"/>
        <scheme val="minor"/>
      </rPr>
      <t>f</t>
    </r>
  </si>
  <si>
    <t>retta primo carico</t>
  </si>
  <si>
    <t>retta scarico</t>
  </si>
  <si>
    <t>tensione verticale max:</t>
  </si>
  <si>
    <r>
      <rPr>
        <b/>
        <sz val="10"/>
        <color rgb="FFFF0000"/>
        <rFont val="Symbol"/>
        <family val="1"/>
        <charset val="2"/>
      </rPr>
      <t>s</t>
    </r>
    <r>
      <rPr>
        <b/>
        <sz val="10"/>
        <color rgb="FFFF0000"/>
        <rFont val="Calibri"/>
        <family val="2"/>
        <scheme val="minor"/>
      </rPr>
      <t>'</t>
    </r>
    <r>
      <rPr>
        <b/>
        <vertAlign val="subscript"/>
        <sz val="10"/>
        <color rgb="FFFF0000"/>
        <rFont val="Calibri"/>
        <family val="2"/>
        <scheme val="minor"/>
      </rPr>
      <t>v,max</t>
    </r>
    <r>
      <rPr>
        <b/>
        <sz val="10"/>
        <color rgb="FFFF0000"/>
        <rFont val="Calibri"/>
        <family val="2"/>
        <scheme val="minor"/>
      </rPr>
      <t xml:space="preserve"> =</t>
    </r>
  </si>
  <si>
    <t>indice di compressibilità:</t>
  </si>
  <si>
    <t>indice di rigonfiamento:</t>
  </si>
  <si>
    <r>
      <t>Altezza del provino h</t>
    </r>
    <r>
      <rPr>
        <vertAlign val="subscript"/>
        <sz val="10"/>
        <rFont val="Calibri"/>
        <family val="2"/>
        <scheme val="minor"/>
      </rPr>
      <t>0</t>
    </r>
    <r>
      <rPr>
        <sz val="10"/>
        <rFont val="Calibri"/>
        <family val="2"/>
        <scheme val="minor"/>
      </rPr>
      <t>:</t>
    </r>
  </si>
  <si>
    <r>
      <t>h</t>
    </r>
    <r>
      <rPr>
        <vertAlign val="subscript"/>
        <sz val="11"/>
        <color theme="1"/>
        <rFont val="Calibri"/>
        <family val="2"/>
        <scheme val="minor"/>
      </rPr>
      <t>agg.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</si>
</sst>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\-m\-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Symbol"/>
      <family val="1"/>
      <charset val="2"/>
    </font>
    <font>
      <vertAlign val="subscript"/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Symbol"/>
      <family val="1"/>
      <charset val="2"/>
    </font>
    <font>
      <b/>
      <vertAlign val="subscript"/>
      <sz val="10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ont="1"/>
    <xf numFmtId="164" fontId="3" fillId="0" borderId="0" xfId="0" applyNumberFormat="1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/>
    <xf numFmtId="0" fontId="6" fillId="0" borderId="0" xfId="0" applyFont="1" applyBorder="1"/>
    <xf numFmtId="0" fontId="0" fillId="0" borderId="0" xfId="0" applyFont="1" applyBorder="1"/>
    <xf numFmtId="164" fontId="6" fillId="0" borderId="0" xfId="0" applyNumberFormat="1" applyFont="1"/>
    <xf numFmtId="0" fontId="3" fillId="0" borderId="0" xfId="0" applyFont="1"/>
    <xf numFmtId="165" fontId="3" fillId="0" borderId="0" xfId="0" applyNumberFormat="1" applyFont="1"/>
    <xf numFmtId="164" fontId="7" fillId="0" borderId="1" xfId="0" applyNumberFormat="1" applyFont="1" applyBorder="1"/>
    <xf numFmtId="164" fontId="7" fillId="0" borderId="2" xfId="0" applyNumberFormat="1" applyFont="1" applyBorder="1"/>
    <xf numFmtId="0" fontId="0" fillId="0" borderId="2" xfId="0" applyFont="1" applyBorder="1" applyAlignment="1">
      <alignment horizontal="left"/>
    </xf>
    <xf numFmtId="2" fontId="0" fillId="0" borderId="3" xfId="0" applyNumberFormat="1" applyFont="1" applyBorder="1"/>
    <xf numFmtId="164" fontId="7" fillId="0" borderId="10" xfId="0" applyNumberFormat="1" applyFont="1" applyBorder="1"/>
    <xf numFmtId="164" fontId="7" fillId="0" borderId="0" xfId="0" applyNumberFormat="1" applyFont="1" applyBorder="1"/>
    <xf numFmtId="0" fontId="0" fillId="0" borderId="0" xfId="0" applyFont="1" applyBorder="1" applyAlignment="1">
      <alignment horizontal="right"/>
    </xf>
    <xf numFmtId="2" fontId="0" fillId="0" borderId="8" xfId="0" applyNumberFormat="1" applyFont="1" applyBorder="1"/>
    <xf numFmtId="0" fontId="3" fillId="0" borderId="0" xfId="0" applyFont="1" applyAlignment="1">
      <alignment horizontal="right"/>
    </xf>
    <xf numFmtId="164" fontId="7" fillId="0" borderId="12" xfId="0" applyNumberFormat="1" applyFont="1" applyBorder="1"/>
    <xf numFmtId="164" fontId="7" fillId="0" borderId="14" xfId="0" applyNumberFormat="1" applyFont="1" applyBorder="1"/>
    <xf numFmtId="0" fontId="0" fillId="0" borderId="14" xfId="0" applyFont="1" applyBorder="1" applyAlignment="1">
      <alignment horizontal="right"/>
    </xf>
    <xf numFmtId="2" fontId="0" fillId="0" borderId="13" xfId="0" applyNumberFormat="1" applyFont="1" applyBorder="1"/>
    <xf numFmtId="164" fontId="7" fillId="0" borderId="0" xfId="0" applyNumberFormat="1" applyFont="1"/>
    <xf numFmtId="2" fontId="0" fillId="0" borderId="0" xfId="0" applyNumberFormat="1" applyFont="1"/>
    <xf numFmtId="0" fontId="3" fillId="0" borderId="0" xfId="0" applyFont="1" applyBorder="1"/>
    <xf numFmtId="2" fontId="3" fillId="0" borderId="0" xfId="0" applyNumberFormat="1" applyFont="1" applyBorder="1"/>
    <xf numFmtId="2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11" fontId="3" fillId="0" borderId="16" xfId="0" applyNumberFormat="1" applyFont="1" applyBorder="1" applyAlignment="1">
      <alignment horizontal="center"/>
    </xf>
    <xf numFmtId="164" fontId="0" fillId="0" borderId="0" xfId="0" applyNumberFormat="1" applyFont="1"/>
    <xf numFmtId="164" fontId="8" fillId="0" borderId="0" xfId="0" applyNumberFormat="1" applyFont="1" applyBorder="1"/>
    <xf numFmtId="0" fontId="0" fillId="0" borderId="0" xfId="0" applyFont="1" applyAlignment="1">
      <alignment horizontal="left"/>
    </xf>
    <xf numFmtId="2" fontId="3" fillId="0" borderId="0" xfId="0" applyNumberFormat="1" applyFont="1" applyFill="1" applyBorder="1"/>
    <xf numFmtId="0" fontId="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1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1" fontId="3" fillId="0" borderId="0" xfId="0" applyNumberFormat="1" applyFont="1" applyBorder="1"/>
    <xf numFmtId="0" fontId="11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/>
    <xf numFmtId="164" fontId="0" fillId="0" borderId="0" xfId="0" applyNumberFormat="1" applyFont="1" applyAlignment="1">
      <alignment horizontal="center"/>
    </xf>
    <xf numFmtId="2" fontId="16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2" fontId="16" fillId="0" borderId="15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1" xfId="0" applyFont="1" applyBorder="1"/>
    <xf numFmtId="164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/>
    <xf numFmtId="0" fontId="0" fillId="0" borderId="15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Eed "sec"</c:v>
          </c:tx>
          <c:spPr>
            <a:ln w="15875"/>
          </c:spPr>
          <c:marker>
            <c:symbol val="circle"/>
            <c:size val="3"/>
          </c:marker>
          <c:xVal>
            <c:numRef>
              <c:f>risultati!$K$33:$K$37</c:f>
              <c:numCache>
                <c:formatCode>General</c:formatCode>
                <c:ptCount val="5"/>
                <c:pt idx="0">
                  <c:v>0.29430000000000001</c:v>
                </c:pt>
                <c:pt idx="1">
                  <c:v>0.58860000000000001</c:v>
                </c:pt>
                <c:pt idx="2">
                  <c:v>1.1772</c:v>
                </c:pt>
                <c:pt idx="3">
                  <c:v>2.3544</c:v>
                </c:pt>
                <c:pt idx="4">
                  <c:v>4.7088000000000001</c:v>
                </c:pt>
              </c:numCache>
            </c:numRef>
          </c:xVal>
          <c:yVal>
            <c:numRef>
              <c:f>risultati!$E$33:$E$37</c:f>
              <c:numCache>
                <c:formatCode>0.00</c:formatCode>
                <c:ptCount val="5"/>
                <c:pt idx="0">
                  <c:v>8.7632754342431767</c:v>
                </c:pt>
                <c:pt idx="1">
                  <c:v>10.849769585253455</c:v>
                </c:pt>
                <c:pt idx="2">
                  <c:v>18.685714285714287</c:v>
                </c:pt>
                <c:pt idx="3">
                  <c:v>32.474482758620688</c:v>
                </c:pt>
                <c:pt idx="4">
                  <c:v>59.479578947368438</c:v>
                </c:pt>
              </c:numCache>
            </c:numRef>
          </c:yVal>
          <c:smooth val="1"/>
        </c:ser>
        <c:ser>
          <c:idx val="1"/>
          <c:order val="1"/>
          <c:tx>
            <c:v>Eed "tg"</c:v>
          </c:tx>
          <c:spPr>
            <a:ln w="15875"/>
          </c:spPr>
          <c:marker>
            <c:symbol val="circle"/>
            <c:size val="3"/>
          </c:marker>
          <c:xVal>
            <c:numRef>
              <c:f>risultati!$B$33:$B$37</c:f>
              <c:numCache>
                <c:formatCode>0.000</c:formatCode>
                <c:ptCount val="5"/>
                <c:pt idx="0">
                  <c:v>0.39240000000000003</c:v>
                </c:pt>
                <c:pt idx="1">
                  <c:v>0.78480000000000005</c:v>
                </c:pt>
                <c:pt idx="2">
                  <c:v>1.5696000000000001</c:v>
                </c:pt>
                <c:pt idx="3">
                  <c:v>3.1392000000000002</c:v>
                </c:pt>
                <c:pt idx="4">
                  <c:v>6.2784000000000004</c:v>
                </c:pt>
              </c:numCache>
            </c:numRef>
          </c:xVal>
          <c:yVal>
            <c:numRef>
              <c:f>risultati!$F$33:$F$37</c:f>
              <c:numCache>
                <c:formatCode>0.00</c:formatCode>
                <c:ptCount val="5"/>
                <c:pt idx="0">
                  <c:v>4.950268274824297</c:v>
                </c:pt>
                <c:pt idx="1">
                  <c:v>9.5276986197694225</c:v>
                </c:pt>
                <c:pt idx="2">
                  <c:v>18.189451079819484</c:v>
                </c:pt>
                <c:pt idx="3">
                  <c:v>34.385851474570579</c:v>
                </c:pt>
                <c:pt idx="4">
                  <c:v>64.41906352198032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11456"/>
        <c:axId val="162088064"/>
      </c:scatterChart>
      <c:valAx>
        <c:axId val="161811456"/>
        <c:scaling>
          <c:logBase val="10"/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s</a:t>
                </a:r>
                <a:r>
                  <a:rPr lang="it-IT" sz="1200"/>
                  <a:t>'</a:t>
                </a:r>
                <a:r>
                  <a:rPr lang="it-IT"/>
                  <a:t>a [MPa]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2088064"/>
        <c:crosses val="autoZero"/>
        <c:crossBetween val="midCat"/>
      </c:valAx>
      <c:valAx>
        <c:axId val="1620880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/>
                  <a:t>Eed</a:t>
                </a:r>
              </a:p>
              <a:p>
                <a:pPr>
                  <a:defRPr/>
                </a:pPr>
                <a:r>
                  <a:rPr lang="it-IT"/>
                  <a:t>[MPa]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spPr>
          <a:ln w="19050">
            <a:tailEnd type="stealth"/>
          </a:ln>
        </c:spPr>
        <c:crossAx val="161811456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6"/>
          <c:order val="0"/>
          <c:tx>
            <c:v>carico7</c:v>
          </c:tx>
          <c:spPr>
            <a:ln w="19050"/>
          </c:spPr>
          <c:marker>
            <c:symbol val="circle"/>
            <c:size val="3"/>
          </c:marker>
          <c:xVal>
            <c:numRef>
              <c:f>dati!$R$6:$R$21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341</c:v>
                </c:pt>
                <c:pt idx="14">
                  <c:v>486</c:v>
                </c:pt>
                <c:pt idx="15">
                  <c:v>1431</c:v>
                </c:pt>
              </c:numCache>
            </c:numRef>
          </c:xVal>
          <c:yVal>
            <c:numRef>
              <c:f>dati!$S$6:$S$21</c:f>
              <c:numCache>
                <c:formatCode>General</c:formatCode>
                <c:ptCount val="16"/>
                <c:pt idx="0">
                  <c:v>3.1760000000000002</c:v>
                </c:pt>
                <c:pt idx="1">
                  <c:v>3.1909999999999998</c:v>
                </c:pt>
                <c:pt idx="2">
                  <c:v>3.2120000000000002</c:v>
                </c:pt>
                <c:pt idx="3">
                  <c:v>3.238</c:v>
                </c:pt>
                <c:pt idx="4">
                  <c:v>3.2759999999999998</c:v>
                </c:pt>
                <c:pt idx="5">
                  <c:v>3.35</c:v>
                </c:pt>
                <c:pt idx="6">
                  <c:v>3.419</c:v>
                </c:pt>
                <c:pt idx="7">
                  <c:v>3.5249999999999999</c:v>
                </c:pt>
                <c:pt idx="8">
                  <c:v>3.67</c:v>
                </c:pt>
                <c:pt idx="9">
                  <c:v>3.82</c:v>
                </c:pt>
                <c:pt idx="10">
                  <c:v>3.9129999999999998</c:v>
                </c:pt>
                <c:pt idx="11">
                  <c:v>3.9449999999999998</c:v>
                </c:pt>
                <c:pt idx="12">
                  <c:v>3.96</c:v>
                </c:pt>
                <c:pt idx="13">
                  <c:v>3.9820000000000002</c:v>
                </c:pt>
                <c:pt idx="14">
                  <c:v>3.992</c:v>
                </c:pt>
                <c:pt idx="15">
                  <c:v>4.03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41152"/>
        <c:axId val="169443328"/>
      </c:scatterChart>
      <c:valAx>
        <c:axId val="169441152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9443328"/>
        <c:crosses val="autoZero"/>
        <c:crossBetween val="midCat"/>
      </c:valAx>
      <c:valAx>
        <c:axId val="169443328"/>
        <c:scaling>
          <c:orientation val="maxMin"/>
          <c:min val="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9441152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curva di compressibilità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5"/>
          <c:order val="0"/>
          <c:tx>
            <c:v>percorso di carico</c:v>
          </c:tx>
          <c:spPr>
            <a:ln w="19050">
              <a:solidFill>
                <a:srgbClr val="C00000"/>
              </a:solidFill>
            </a:ln>
          </c:spPr>
          <c:marker>
            <c:symbol val="circle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risultati!$B$31:$B$37</c:f>
              <c:numCache>
                <c:formatCode>0.000</c:formatCode>
                <c:ptCount val="7"/>
                <c:pt idx="0">
                  <c:v>9.8100000000000007E-2</c:v>
                </c:pt>
                <c:pt idx="1">
                  <c:v>0.19620000000000001</c:v>
                </c:pt>
                <c:pt idx="2">
                  <c:v>0.39240000000000003</c:v>
                </c:pt>
                <c:pt idx="3">
                  <c:v>0.78480000000000005</c:v>
                </c:pt>
                <c:pt idx="4">
                  <c:v>1.5696000000000001</c:v>
                </c:pt>
                <c:pt idx="5">
                  <c:v>3.1392000000000002</c:v>
                </c:pt>
                <c:pt idx="6">
                  <c:v>6.2784000000000004</c:v>
                </c:pt>
              </c:numCache>
            </c:numRef>
          </c:xVal>
          <c:yVal>
            <c:numRef>
              <c:f>risultati!$D$31:$D$37</c:f>
              <c:numCache>
                <c:formatCode>0.000</c:formatCode>
                <c:ptCount val="7"/>
                <c:pt idx="0">
                  <c:v>0.83870665571318592</c:v>
                </c:pt>
                <c:pt idx="1">
                  <c:v>0.82018582761982428</c:v>
                </c:pt>
                <c:pt idx="2">
                  <c:v>0.77871975138857563</c:v>
                </c:pt>
                <c:pt idx="3">
                  <c:v>0.71173608978425085</c:v>
                </c:pt>
                <c:pt idx="4">
                  <c:v>0.63394861179213169</c:v>
                </c:pt>
                <c:pt idx="5">
                  <c:v>0.54443127600755015</c:v>
                </c:pt>
                <c:pt idx="6">
                  <c:v>0.44668246107036347</c:v>
                </c:pt>
              </c:numCache>
            </c:numRef>
          </c:yVal>
          <c:smooth val="1"/>
        </c:ser>
        <c:ser>
          <c:idx val="0"/>
          <c:order val="1"/>
          <c:tx>
            <c:v>percorso di scarico</c:v>
          </c:tx>
          <c:spPr>
            <a:ln w="19050"/>
          </c:spPr>
          <c:marker>
            <c:symbol val="circle"/>
            <c:size val="3"/>
          </c:marker>
          <c:xVal>
            <c:numRef>
              <c:f>risultati!$B$37:$B$43</c:f>
              <c:numCache>
                <c:formatCode>0.000</c:formatCode>
                <c:ptCount val="7"/>
                <c:pt idx="0">
                  <c:v>6.2784000000000004</c:v>
                </c:pt>
                <c:pt idx="1">
                  <c:v>3.1392000000000002</c:v>
                </c:pt>
                <c:pt idx="2">
                  <c:v>1.5696000000000001</c:v>
                </c:pt>
                <c:pt idx="3">
                  <c:v>0.78480000000000005</c:v>
                </c:pt>
                <c:pt idx="4">
                  <c:v>0.39240000000000003</c:v>
                </c:pt>
                <c:pt idx="5">
                  <c:v>0.19620000000000001</c:v>
                </c:pt>
                <c:pt idx="6">
                  <c:v>9.8100000000000007E-2</c:v>
                </c:pt>
              </c:numCache>
            </c:numRef>
          </c:xVal>
          <c:yVal>
            <c:numRef>
              <c:f>risultati!$D$37:$D$43</c:f>
              <c:numCache>
                <c:formatCode>0.000</c:formatCode>
                <c:ptCount val="7"/>
                <c:pt idx="0">
                  <c:v>0.44668246107036347</c:v>
                </c:pt>
                <c:pt idx="1">
                  <c:v>0.45594287511704429</c:v>
                </c:pt>
                <c:pt idx="2">
                  <c:v>0.48269518236301123</c:v>
                </c:pt>
                <c:pt idx="3">
                  <c:v>0.51274008127002013</c:v>
                </c:pt>
                <c:pt idx="4">
                  <c:v>0.54628335881688639</c:v>
                </c:pt>
                <c:pt idx="5">
                  <c:v>0.57848902100145416</c:v>
                </c:pt>
                <c:pt idx="6">
                  <c:v>0.60771077199320267</c:v>
                </c:pt>
              </c:numCache>
            </c:numRef>
          </c:yVal>
          <c:smooth val="1"/>
        </c:ser>
        <c:ser>
          <c:idx val="1"/>
          <c:order val="2"/>
          <c:tx>
            <c:v>retta primo carico</c:v>
          </c:tx>
          <c:spPr>
            <a:ln w="127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risultati!$L$45:$L$46</c:f>
              <c:numCache>
                <c:formatCode>0.00</c:formatCode>
                <c:ptCount val="2"/>
                <c:pt idx="0">
                  <c:v>6.2784000000000004</c:v>
                </c:pt>
                <c:pt idx="1">
                  <c:v>0.1</c:v>
                </c:pt>
              </c:numCache>
            </c:numRef>
          </c:xVal>
          <c:yVal>
            <c:numRef>
              <c:f>risultati!$M$45:$M$46</c:f>
              <c:numCache>
                <c:formatCode>0.000</c:formatCode>
                <c:ptCount val="2"/>
                <c:pt idx="0">
                  <c:v>0.44668246107036347</c:v>
                </c:pt>
                <c:pt idx="1">
                  <c:v>1.0304701563022594</c:v>
                </c:pt>
              </c:numCache>
            </c:numRef>
          </c:yVal>
          <c:smooth val="1"/>
        </c:ser>
        <c:ser>
          <c:idx val="2"/>
          <c:order val="3"/>
          <c:tx>
            <c:v>retta scarico</c:v>
          </c:tx>
          <c:spPr>
            <a:ln w="127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xVal>
            <c:numRef>
              <c:f>risultati!$Q$45:$Q$46</c:f>
              <c:numCache>
                <c:formatCode>0.000</c:formatCode>
                <c:ptCount val="2"/>
                <c:pt idx="0" formatCode="0.00">
                  <c:v>6.2784000000000004</c:v>
                </c:pt>
                <c:pt idx="1">
                  <c:v>9.8100000000000007E-2</c:v>
                </c:pt>
              </c:numCache>
            </c:numRef>
          </c:xVal>
          <c:yVal>
            <c:numRef>
              <c:f>risultati!$R$45:$R$46</c:f>
              <c:numCache>
                <c:formatCode>0.000</c:formatCode>
                <c:ptCount val="2"/>
                <c:pt idx="0">
                  <c:v>0.44668246107036347</c:v>
                </c:pt>
                <c:pt idx="1">
                  <c:v>0.60771077199320267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216256"/>
        <c:axId val="169230720"/>
      </c:scatterChart>
      <c:valAx>
        <c:axId val="169216256"/>
        <c:scaling>
          <c:logBase val="10"/>
          <c:orientation val="minMax"/>
          <c:min val="5.000000000000001E-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>
                    <a:latin typeface="Symbol" pitchFamily="18" charset="2"/>
                  </a:rPr>
                  <a:t>s</a:t>
                </a:r>
                <a:r>
                  <a:rPr lang="it-IT" sz="1400">
                    <a:latin typeface="+mn-lt"/>
                  </a:rPr>
                  <a:t>'</a:t>
                </a:r>
                <a:r>
                  <a:rPr lang="it-IT" sz="1000" baseline="0">
                    <a:latin typeface="+mn-lt"/>
                  </a:rPr>
                  <a:t>a [MPa]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9230720"/>
        <c:crosses val="autoZero"/>
        <c:crossBetween val="midCat"/>
      </c:valAx>
      <c:valAx>
        <c:axId val="16923072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+mn-lt"/>
                  </a:rPr>
                  <a:t>e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spPr>
          <a:ln w="19050">
            <a:tailEnd type="stealth"/>
          </a:ln>
        </c:spPr>
        <c:crossAx val="169216256"/>
        <c:crossesAt val="5.000000000000001E-2"/>
        <c:crossBetween val="midCat"/>
        <c:majorUnit val="0.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carico1</c:v>
          </c:tx>
          <c:spPr>
            <a:ln w="19050"/>
          </c:spPr>
          <c:marker>
            <c:symbol val="circle"/>
            <c:size val="3"/>
          </c:marker>
          <c:xVal>
            <c:numRef>
              <c:f>dati!$F$6:$F$20</c:f>
              <c:numCache>
                <c:formatCode>General</c:formatCode>
                <c:ptCount val="15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373</c:v>
                </c:pt>
                <c:pt idx="14">
                  <c:v>1356</c:v>
                </c:pt>
              </c:numCache>
            </c:numRef>
          </c:xVal>
          <c:yVal>
            <c:numRef>
              <c:f>dati!$G$6:$G$20</c:f>
              <c:numCache>
                <c:formatCode>General</c:formatCode>
                <c:ptCount val="15"/>
                <c:pt idx="0">
                  <c:v>8.8999999999999996E-2</c:v>
                </c:pt>
                <c:pt idx="1">
                  <c:v>9.5000000000000001E-2</c:v>
                </c:pt>
                <c:pt idx="2">
                  <c:v>0.1</c:v>
                </c:pt>
                <c:pt idx="3">
                  <c:v>0.104</c:v>
                </c:pt>
                <c:pt idx="4">
                  <c:v>0.109</c:v>
                </c:pt>
                <c:pt idx="5">
                  <c:v>0.113</c:v>
                </c:pt>
                <c:pt idx="6">
                  <c:v>0.11799999999999999</c:v>
                </c:pt>
                <c:pt idx="7">
                  <c:v>0.121</c:v>
                </c:pt>
                <c:pt idx="8">
                  <c:v>0.124</c:v>
                </c:pt>
                <c:pt idx="9">
                  <c:v>0.127</c:v>
                </c:pt>
                <c:pt idx="10">
                  <c:v>0.129</c:v>
                </c:pt>
                <c:pt idx="11">
                  <c:v>0.13</c:v>
                </c:pt>
                <c:pt idx="12">
                  <c:v>0.13100000000000001</c:v>
                </c:pt>
                <c:pt idx="13">
                  <c:v>0.13300000000000001</c:v>
                </c:pt>
                <c:pt idx="14">
                  <c:v>0.14199999999999999</c:v>
                </c:pt>
              </c:numCache>
            </c:numRef>
          </c:yVal>
          <c:smooth val="1"/>
        </c:ser>
        <c:ser>
          <c:idx val="1"/>
          <c:order val="1"/>
          <c:tx>
            <c:v>carico2</c:v>
          </c:tx>
          <c:spPr>
            <a:ln w="19050"/>
          </c:spPr>
          <c:marker>
            <c:symbol val="circle"/>
            <c:size val="3"/>
          </c:marker>
          <c:xVal>
            <c:numRef>
              <c:f>dati!$H$6:$H$21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352</c:v>
                </c:pt>
                <c:pt idx="14">
                  <c:v>596</c:v>
                </c:pt>
                <c:pt idx="15">
                  <c:v>1427</c:v>
                </c:pt>
              </c:numCache>
            </c:numRef>
          </c:xVal>
          <c:yVal>
            <c:numRef>
              <c:f>dati!$I$6:$I$22</c:f>
              <c:numCache>
                <c:formatCode>General</c:formatCode>
                <c:ptCount val="17"/>
                <c:pt idx="0">
                  <c:v>0.16700000000000001</c:v>
                </c:pt>
                <c:pt idx="1">
                  <c:v>0.17299999999999999</c:v>
                </c:pt>
                <c:pt idx="2">
                  <c:v>0.18099999999999999</c:v>
                </c:pt>
                <c:pt idx="3">
                  <c:v>0.189</c:v>
                </c:pt>
                <c:pt idx="4">
                  <c:v>0.19900000000000001</c:v>
                </c:pt>
                <c:pt idx="5">
                  <c:v>0.214</c:v>
                </c:pt>
                <c:pt idx="6">
                  <c:v>0.23100000000000001</c:v>
                </c:pt>
                <c:pt idx="7">
                  <c:v>0.25</c:v>
                </c:pt>
                <c:pt idx="8">
                  <c:v>0.27100000000000002</c:v>
                </c:pt>
                <c:pt idx="9">
                  <c:v>0.29199999999999998</c:v>
                </c:pt>
                <c:pt idx="10">
                  <c:v>0.30599999999999999</c:v>
                </c:pt>
                <c:pt idx="11">
                  <c:v>0.312</c:v>
                </c:pt>
                <c:pt idx="12">
                  <c:v>0.315</c:v>
                </c:pt>
                <c:pt idx="13">
                  <c:v>0.32100000000000001</c:v>
                </c:pt>
                <c:pt idx="14">
                  <c:v>0.32500000000000001</c:v>
                </c:pt>
                <c:pt idx="15">
                  <c:v>0.33800000000000002</c:v>
                </c:pt>
              </c:numCache>
            </c:numRef>
          </c:yVal>
          <c:smooth val="1"/>
        </c:ser>
        <c:ser>
          <c:idx val="2"/>
          <c:order val="2"/>
          <c:tx>
            <c:v>carico3</c:v>
          </c:tx>
          <c:spPr>
            <a:ln w="19050"/>
          </c:spPr>
          <c:marker>
            <c:symbol val="circle"/>
            <c:size val="3"/>
          </c:marker>
          <c:xVal>
            <c:numRef>
              <c:f>dati!$J$6:$J$21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340</c:v>
                </c:pt>
                <c:pt idx="14">
                  <c:v>530</c:v>
                </c:pt>
                <c:pt idx="15">
                  <c:v>1436</c:v>
                </c:pt>
              </c:numCache>
            </c:numRef>
          </c:xVal>
          <c:yVal>
            <c:numRef>
              <c:f>dati!$K$6:$K$21</c:f>
              <c:numCache>
                <c:formatCode>General</c:formatCode>
                <c:ptCount val="16"/>
                <c:pt idx="0">
                  <c:v>0.38500000000000001</c:v>
                </c:pt>
                <c:pt idx="1">
                  <c:v>0.39400000000000002</c:v>
                </c:pt>
                <c:pt idx="2">
                  <c:v>0.40400000000000003</c:v>
                </c:pt>
                <c:pt idx="3">
                  <c:v>0.42</c:v>
                </c:pt>
                <c:pt idx="4">
                  <c:v>0.44</c:v>
                </c:pt>
                <c:pt idx="5">
                  <c:v>0.46600000000000003</c:v>
                </c:pt>
                <c:pt idx="6">
                  <c:v>0.503</c:v>
                </c:pt>
                <c:pt idx="7">
                  <c:v>0.54800000000000004</c:v>
                </c:pt>
                <c:pt idx="8">
                  <c:v>0.60299999999999998</c:v>
                </c:pt>
                <c:pt idx="9">
                  <c:v>0.66</c:v>
                </c:pt>
                <c:pt idx="10">
                  <c:v>0.70199999999999996</c:v>
                </c:pt>
                <c:pt idx="11">
                  <c:v>0.71799999999999997</c:v>
                </c:pt>
                <c:pt idx="12">
                  <c:v>0.72399999999999998</c:v>
                </c:pt>
                <c:pt idx="13">
                  <c:v>0.73199999999999998</c:v>
                </c:pt>
                <c:pt idx="14">
                  <c:v>0.74199999999999999</c:v>
                </c:pt>
                <c:pt idx="15">
                  <c:v>0.76100000000000001</c:v>
                </c:pt>
              </c:numCache>
            </c:numRef>
          </c:yVal>
          <c:smooth val="1"/>
        </c:ser>
        <c:ser>
          <c:idx val="3"/>
          <c:order val="3"/>
          <c:tx>
            <c:v>carico4</c:v>
          </c:tx>
          <c:spPr>
            <a:ln w="19050"/>
          </c:spPr>
          <c:marker>
            <c:symbol val="circle"/>
            <c:size val="3"/>
          </c:marker>
          <c:xVal>
            <c:numRef>
              <c:f>dati!$L$6:$L$22</c:f>
              <c:numCache>
                <c:formatCode>General</c:formatCode>
                <c:ptCount val="17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384</c:v>
                </c:pt>
                <c:pt idx="14">
                  <c:v>622</c:v>
                </c:pt>
                <c:pt idx="15">
                  <c:v>1614</c:v>
                </c:pt>
                <c:pt idx="16">
                  <c:v>4333</c:v>
                </c:pt>
              </c:numCache>
            </c:numRef>
          </c:xVal>
          <c:yVal>
            <c:numRef>
              <c:f>dati!$M$6:$M$22</c:f>
              <c:numCache>
                <c:formatCode>General</c:formatCode>
                <c:ptCount val="17"/>
                <c:pt idx="0">
                  <c:v>0.80300000000000005</c:v>
                </c:pt>
                <c:pt idx="1">
                  <c:v>0.81899999999999995</c:v>
                </c:pt>
                <c:pt idx="2">
                  <c:v>0.83499999999999996</c:v>
                </c:pt>
                <c:pt idx="3">
                  <c:v>0.85299999999999998</c:v>
                </c:pt>
                <c:pt idx="4">
                  <c:v>0.88300000000000001</c:v>
                </c:pt>
                <c:pt idx="5">
                  <c:v>0.92600000000000005</c:v>
                </c:pt>
                <c:pt idx="6">
                  <c:v>0.98199999999999998</c:v>
                </c:pt>
                <c:pt idx="7">
                  <c:v>1.0529999999999999</c:v>
                </c:pt>
                <c:pt idx="8">
                  <c:v>1.1499999999999999</c:v>
                </c:pt>
                <c:pt idx="9">
                  <c:v>1.2490000000000001</c:v>
                </c:pt>
                <c:pt idx="10">
                  <c:v>1.3180000000000001</c:v>
                </c:pt>
                <c:pt idx="11">
                  <c:v>1.34</c:v>
                </c:pt>
                <c:pt idx="12">
                  <c:v>1.3520000000000001</c:v>
                </c:pt>
                <c:pt idx="13">
                  <c:v>1.3720000000000001</c:v>
                </c:pt>
                <c:pt idx="14">
                  <c:v>1.3859999999999999</c:v>
                </c:pt>
                <c:pt idx="15">
                  <c:v>1.4119999999999999</c:v>
                </c:pt>
                <c:pt idx="16">
                  <c:v>1.43</c:v>
                </c:pt>
              </c:numCache>
            </c:numRef>
          </c:yVal>
          <c:smooth val="1"/>
        </c:ser>
        <c:ser>
          <c:idx val="4"/>
          <c:order val="4"/>
          <c:tx>
            <c:v>carico5</c:v>
          </c:tx>
          <c:spPr>
            <a:ln w="19050"/>
          </c:spPr>
          <c:marker>
            <c:symbol val="circle"/>
            <c:size val="3"/>
          </c:marker>
          <c:xVal>
            <c:numRef>
              <c:f>dati!$N$6:$N$21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341</c:v>
                </c:pt>
                <c:pt idx="14">
                  <c:v>491</c:v>
                </c:pt>
                <c:pt idx="15">
                  <c:v>1449</c:v>
                </c:pt>
              </c:numCache>
            </c:numRef>
          </c:xVal>
          <c:yVal>
            <c:numRef>
              <c:f>dati!$O$6:$O$21</c:f>
              <c:numCache>
                <c:formatCode>General</c:formatCode>
                <c:ptCount val="16"/>
                <c:pt idx="0">
                  <c:v>1.4910000000000001</c:v>
                </c:pt>
                <c:pt idx="1">
                  <c:v>1.508</c:v>
                </c:pt>
                <c:pt idx="2">
                  <c:v>1.522</c:v>
                </c:pt>
                <c:pt idx="3">
                  <c:v>1.5429999999999999</c:v>
                </c:pt>
                <c:pt idx="4">
                  <c:v>1.577</c:v>
                </c:pt>
                <c:pt idx="5">
                  <c:v>1.62</c:v>
                </c:pt>
                <c:pt idx="6">
                  <c:v>1.69</c:v>
                </c:pt>
                <c:pt idx="7">
                  <c:v>1.77</c:v>
                </c:pt>
                <c:pt idx="8">
                  <c:v>1.881</c:v>
                </c:pt>
                <c:pt idx="9">
                  <c:v>2</c:v>
                </c:pt>
                <c:pt idx="10">
                  <c:v>2.0920000000000001</c:v>
                </c:pt>
                <c:pt idx="11">
                  <c:v>2.121</c:v>
                </c:pt>
                <c:pt idx="12">
                  <c:v>2.14</c:v>
                </c:pt>
                <c:pt idx="13">
                  <c:v>2.16</c:v>
                </c:pt>
                <c:pt idx="14">
                  <c:v>2.1720000000000002</c:v>
                </c:pt>
                <c:pt idx="15">
                  <c:v>2.2109999999999999</c:v>
                </c:pt>
              </c:numCache>
            </c:numRef>
          </c:yVal>
          <c:smooth val="1"/>
        </c:ser>
        <c:ser>
          <c:idx val="5"/>
          <c:order val="5"/>
          <c:tx>
            <c:v>carico6</c:v>
          </c:tx>
          <c:spPr>
            <a:ln w="19050"/>
          </c:spPr>
          <c:marker>
            <c:symbol val="circle"/>
            <c:size val="3"/>
          </c:marker>
          <c:xVal>
            <c:numRef>
              <c:f>dati!$P$6:$P$21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347</c:v>
                </c:pt>
                <c:pt idx="14">
                  <c:v>482</c:v>
                </c:pt>
                <c:pt idx="15">
                  <c:v>1436</c:v>
                </c:pt>
              </c:numCache>
            </c:numRef>
          </c:xVal>
          <c:yVal>
            <c:numRef>
              <c:f>dati!$Q$6:$Q$21</c:f>
              <c:numCache>
                <c:formatCode>General</c:formatCode>
                <c:ptCount val="16"/>
                <c:pt idx="0">
                  <c:v>2.2839999999999998</c:v>
                </c:pt>
                <c:pt idx="1">
                  <c:v>2.302</c:v>
                </c:pt>
                <c:pt idx="2">
                  <c:v>2.3199999999999998</c:v>
                </c:pt>
                <c:pt idx="3">
                  <c:v>2.3450000000000002</c:v>
                </c:pt>
                <c:pt idx="4">
                  <c:v>2.38</c:v>
                </c:pt>
                <c:pt idx="5">
                  <c:v>2.4300000000000002</c:v>
                </c:pt>
                <c:pt idx="6">
                  <c:v>2.5009999999999999</c:v>
                </c:pt>
                <c:pt idx="7">
                  <c:v>2.5960000000000001</c:v>
                </c:pt>
                <c:pt idx="8">
                  <c:v>2.71</c:v>
                </c:pt>
                <c:pt idx="9">
                  <c:v>2.8570000000000002</c:v>
                </c:pt>
                <c:pt idx="10">
                  <c:v>2.9590000000000001</c:v>
                </c:pt>
                <c:pt idx="11">
                  <c:v>2.99</c:v>
                </c:pt>
                <c:pt idx="12">
                  <c:v>3.0030000000000001</c:v>
                </c:pt>
                <c:pt idx="13">
                  <c:v>3.0209999999999999</c:v>
                </c:pt>
                <c:pt idx="14">
                  <c:v>3.0379999999999998</c:v>
                </c:pt>
                <c:pt idx="15">
                  <c:v>3.0739999999999998</c:v>
                </c:pt>
              </c:numCache>
            </c:numRef>
          </c:yVal>
          <c:smooth val="1"/>
        </c:ser>
        <c:ser>
          <c:idx val="6"/>
          <c:order val="6"/>
          <c:tx>
            <c:v>carico7</c:v>
          </c:tx>
          <c:spPr>
            <a:ln w="19050"/>
          </c:spPr>
          <c:marker>
            <c:symbol val="circle"/>
            <c:size val="3"/>
          </c:marker>
          <c:xVal>
            <c:numRef>
              <c:f>dati!$R$6:$R$21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341</c:v>
                </c:pt>
                <c:pt idx="14">
                  <c:v>486</c:v>
                </c:pt>
                <c:pt idx="15">
                  <c:v>1431</c:v>
                </c:pt>
              </c:numCache>
            </c:numRef>
          </c:xVal>
          <c:yVal>
            <c:numRef>
              <c:f>dati!$S$6:$S$21</c:f>
              <c:numCache>
                <c:formatCode>General</c:formatCode>
                <c:ptCount val="16"/>
                <c:pt idx="0">
                  <c:v>3.1760000000000002</c:v>
                </c:pt>
                <c:pt idx="1">
                  <c:v>3.1909999999999998</c:v>
                </c:pt>
                <c:pt idx="2">
                  <c:v>3.2120000000000002</c:v>
                </c:pt>
                <c:pt idx="3">
                  <c:v>3.238</c:v>
                </c:pt>
                <c:pt idx="4">
                  <c:v>3.2759999999999998</c:v>
                </c:pt>
                <c:pt idx="5">
                  <c:v>3.35</c:v>
                </c:pt>
                <c:pt idx="6">
                  <c:v>3.419</c:v>
                </c:pt>
                <c:pt idx="7">
                  <c:v>3.5249999999999999</c:v>
                </c:pt>
                <c:pt idx="8">
                  <c:v>3.67</c:v>
                </c:pt>
                <c:pt idx="9">
                  <c:v>3.82</c:v>
                </c:pt>
                <c:pt idx="10">
                  <c:v>3.9129999999999998</c:v>
                </c:pt>
                <c:pt idx="11">
                  <c:v>3.9449999999999998</c:v>
                </c:pt>
                <c:pt idx="12">
                  <c:v>3.96</c:v>
                </c:pt>
                <c:pt idx="13">
                  <c:v>3.9820000000000002</c:v>
                </c:pt>
                <c:pt idx="14">
                  <c:v>3.992</c:v>
                </c:pt>
                <c:pt idx="15">
                  <c:v>4.03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97120"/>
        <c:axId val="162603392"/>
      </c:scatterChart>
      <c:valAx>
        <c:axId val="162597120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 </a:t>
                </a:r>
                <a:r>
                  <a:rPr lang="it-IT" sz="1000"/>
                  <a:t>[min]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2603392"/>
        <c:crosses val="autoZero"/>
        <c:crossBetween val="midCat"/>
      </c:valAx>
      <c:valAx>
        <c:axId val="162603392"/>
        <c:scaling>
          <c:orientation val="maxMin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  <a:p>
                <a:pPr>
                  <a:defRPr/>
                </a:pPr>
                <a:r>
                  <a:rPr lang="it-IT" sz="1000">
                    <a:latin typeface="+mn-lt"/>
                  </a:rPr>
                  <a:t>[mm]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2597120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scarico1</c:v>
          </c:tx>
          <c:spPr>
            <a:ln w="19050"/>
          </c:spPr>
          <c:marker>
            <c:symbol val="circle"/>
            <c:size val="3"/>
          </c:marker>
          <c:xVal>
            <c:numRef>
              <c:f>dati!$B$45:$B$59</c:f>
              <c:numCache>
                <c:formatCode>General</c:formatCode>
                <c:ptCount val="15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495</c:v>
                </c:pt>
                <c:pt idx="14">
                  <c:v>1443</c:v>
                </c:pt>
              </c:numCache>
            </c:numRef>
          </c:xVal>
          <c:yVal>
            <c:numRef>
              <c:f>dati!$C$45:$C$59</c:f>
              <c:numCache>
                <c:formatCode>General</c:formatCode>
                <c:ptCount val="15"/>
                <c:pt idx="0">
                  <c:v>3.97</c:v>
                </c:pt>
                <c:pt idx="1">
                  <c:v>3.9660000000000002</c:v>
                </c:pt>
                <c:pt idx="2">
                  <c:v>3.96</c:v>
                </c:pt>
                <c:pt idx="3">
                  <c:v>3.9540000000000002</c:v>
                </c:pt>
                <c:pt idx="4">
                  <c:v>3.9470000000000001</c:v>
                </c:pt>
                <c:pt idx="5">
                  <c:v>3.9319999999999999</c:v>
                </c:pt>
                <c:pt idx="6">
                  <c:v>3.9119999999999999</c:v>
                </c:pt>
                <c:pt idx="7">
                  <c:v>3.8940000000000001</c:v>
                </c:pt>
                <c:pt idx="8">
                  <c:v>3.8759999999999999</c:v>
                </c:pt>
                <c:pt idx="9">
                  <c:v>3.8620000000000001</c:v>
                </c:pt>
                <c:pt idx="10">
                  <c:v>3.8559999999999999</c:v>
                </c:pt>
                <c:pt idx="11">
                  <c:v>3.8519999999999999</c:v>
                </c:pt>
                <c:pt idx="12">
                  <c:v>3.851</c:v>
                </c:pt>
                <c:pt idx="13">
                  <c:v>3.85</c:v>
                </c:pt>
                <c:pt idx="14">
                  <c:v>3.85</c:v>
                </c:pt>
              </c:numCache>
            </c:numRef>
          </c:yVal>
          <c:smooth val="1"/>
        </c:ser>
        <c:ser>
          <c:idx val="1"/>
          <c:order val="1"/>
          <c:tx>
            <c:v>scarico2</c:v>
          </c:tx>
          <c:spPr>
            <a:ln w="19050"/>
          </c:spPr>
          <c:marker>
            <c:symbol val="circle"/>
            <c:size val="3"/>
          </c:marker>
          <c:xVal>
            <c:numRef>
              <c:f>dati!$D$45:$D$60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357</c:v>
                </c:pt>
                <c:pt idx="14">
                  <c:v>546</c:v>
                </c:pt>
                <c:pt idx="15">
                  <c:v>1602</c:v>
                </c:pt>
              </c:numCache>
            </c:numRef>
          </c:xVal>
          <c:yVal>
            <c:numRef>
              <c:f>dati!$E$45:$E$60</c:f>
              <c:numCache>
                <c:formatCode>General</c:formatCode>
                <c:ptCount val="16"/>
                <c:pt idx="0">
                  <c:v>3.8170000000000002</c:v>
                </c:pt>
                <c:pt idx="1">
                  <c:v>3.8119999999999998</c:v>
                </c:pt>
                <c:pt idx="2">
                  <c:v>3.8069999999999999</c:v>
                </c:pt>
                <c:pt idx="3">
                  <c:v>3.7989999999999999</c:v>
                </c:pt>
                <c:pt idx="4">
                  <c:v>3.7869999999999999</c:v>
                </c:pt>
                <c:pt idx="5">
                  <c:v>3.77</c:v>
                </c:pt>
                <c:pt idx="6">
                  <c:v>3.7469999999999999</c:v>
                </c:pt>
                <c:pt idx="7">
                  <c:v>3.718</c:v>
                </c:pt>
                <c:pt idx="8">
                  <c:v>3.68</c:v>
                </c:pt>
                <c:pt idx="9">
                  <c:v>3.64</c:v>
                </c:pt>
                <c:pt idx="10">
                  <c:v>3.617</c:v>
                </c:pt>
                <c:pt idx="11">
                  <c:v>3.609</c:v>
                </c:pt>
                <c:pt idx="12">
                  <c:v>3.601</c:v>
                </c:pt>
                <c:pt idx="13">
                  <c:v>3.597</c:v>
                </c:pt>
                <c:pt idx="14">
                  <c:v>3.5939999999999999</c:v>
                </c:pt>
                <c:pt idx="15">
                  <c:v>3.59</c:v>
                </c:pt>
              </c:numCache>
            </c:numRef>
          </c:yVal>
          <c:smooth val="1"/>
        </c:ser>
        <c:ser>
          <c:idx val="2"/>
          <c:order val="2"/>
          <c:tx>
            <c:v>scarico3</c:v>
          </c:tx>
          <c:spPr>
            <a:ln w="19050"/>
          </c:spPr>
          <c:marker>
            <c:symbol val="circle"/>
            <c:size val="3"/>
          </c:marker>
          <c:xVal>
            <c:numRef>
              <c:f>dati!$F$45:$F$60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354</c:v>
                </c:pt>
                <c:pt idx="14">
                  <c:v>514</c:v>
                </c:pt>
                <c:pt idx="15">
                  <c:v>1443</c:v>
                </c:pt>
              </c:numCache>
            </c:numRef>
          </c:xVal>
          <c:yVal>
            <c:numRef>
              <c:f>dati!$G$45:$G$60</c:f>
              <c:numCache>
                <c:formatCode>General</c:formatCode>
                <c:ptCount val="16"/>
                <c:pt idx="0">
                  <c:v>3.5619999999999998</c:v>
                </c:pt>
                <c:pt idx="1">
                  <c:v>3.5579999999999998</c:v>
                </c:pt>
                <c:pt idx="2">
                  <c:v>3.5529999999999999</c:v>
                </c:pt>
                <c:pt idx="3">
                  <c:v>3.548</c:v>
                </c:pt>
                <c:pt idx="4">
                  <c:v>3.5409999999999999</c:v>
                </c:pt>
                <c:pt idx="5">
                  <c:v>3.5289999999999999</c:v>
                </c:pt>
                <c:pt idx="6">
                  <c:v>3.5089999999999999</c:v>
                </c:pt>
                <c:pt idx="7">
                  <c:v>3.4830000000000001</c:v>
                </c:pt>
                <c:pt idx="8">
                  <c:v>3.448</c:v>
                </c:pt>
                <c:pt idx="9">
                  <c:v>3.4</c:v>
                </c:pt>
                <c:pt idx="10">
                  <c:v>3.3540000000000001</c:v>
                </c:pt>
                <c:pt idx="11">
                  <c:v>3.339</c:v>
                </c:pt>
                <c:pt idx="12">
                  <c:v>3.3290000000000002</c:v>
                </c:pt>
                <c:pt idx="13">
                  <c:v>3.3180000000000001</c:v>
                </c:pt>
                <c:pt idx="14">
                  <c:v>3.3109999999999999</c:v>
                </c:pt>
                <c:pt idx="15">
                  <c:v>3.298</c:v>
                </c:pt>
              </c:numCache>
            </c:numRef>
          </c:yVal>
          <c:smooth val="1"/>
        </c:ser>
        <c:ser>
          <c:idx val="3"/>
          <c:order val="3"/>
          <c:tx>
            <c:v>scarico4</c:v>
          </c:tx>
          <c:spPr>
            <a:ln w="19050"/>
          </c:spPr>
          <c:marker>
            <c:symbol val="circle"/>
            <c:size val="3"/>
          </c:marker>
          <c:xVal>
            <c:numRef>
              <c:f>dati!$H$45:$H$60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356</c:v>
                </c:pt>
                <c:pt idx="14">
                  <c:v>491</c:v>
                </c:pt>
                <c:pt idx="15">
                  <c:v>1443</c:v>
                </c:pt>
              </c:numCache>
            </c:numRef>
          </c:xVal>
          <c:yVal>
            <c:numRef>
              <c:f>dati!$I$45:$I$60</c:f>
              <c:numCache>
                <c:formatCode>General</c:formatCode>
                <c:ptCount val="16"/>
                <c:pt idx="0">
                  <c:v>3.2789999999999999</c:v>
                </c:pt>
                <c:pt idx="1">
                  <c:v>3.2759999999999998</c:v>
                </c:pt>
                <c:pt idx="2">
                  <c:v>3.2719999999999998</c:v>
                </c:pt>
                <c:pt idx="3">
                  <c:v>3.2679999999999998</c:v>
                </c:pt>
                <c:pt idx="4">
                  <c:v>3.2589999999999999</c:v>
                </c:pt>
                <c:pt idx="5">
                  <c:v>3.2490000000000001</c:v>
                </c:pt>
                <c:pt idx="6">
                  <c:v>3.2320000000000002</c:v>
                </c:pt>
                <c:pt idx="7">
                  <c:v>3.2109999999999999</c:v>
                </c:pt>
                <c:pt idx="8">
                  <c:v>3.1749999999999998</c:v>
                </c:pt>
                <c:pt idx="9">
                  <c:v>3.13</c:v>
                </c:pt>
                <c:pt idx="10">
                  <c:v>3.077</c:v>
                </c:pt>
                <c:pt idx="11">
                  <c:v>3.0430000000000001</c:v>
                </c:pt>
                <c:pt idx="12">
                  <c:v>3.028</c:v>
                </c:pt>
                <c:pt idx="13">
                  <c:v>3.0089999999999999</c:v>
                </c:pt>
                <c:pt idx="14">
                  <c:v>2.9980000000000002</c:v>
                </c:pt>
                <c:pt idx="15">
                  <c:v>2.972</c:v>
                </c:pt>
              </c:numCache>
            </c:numRef>
          </c:yVal>
          <c:smooth val="1"/>
        </c:ser>
        <c:ser>
          <c:idx val="4"/>
          <c:order val="4"/>
          <c:tx>
            <c:v>scarico5</c:v>
          </c:tx>
          <c:spPr>
            <a:ln w="19050"/>
          </c:spPr>
          <c:marker>
            <c:symbol val="circle"/>
            <c:size val="3"/>
          </c:marker>
          <c:xVal>
            <c:numRef>
              <c:f>dati!$J$45:$J$60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348</c:v>
                </c:pt>
                <c:pt idx="14">
                  <c:v>488</c:v>
                </c:pt>
                <c:pt idx="15">
                  <c:v>1431</c:v>
                </c:pt>
              </c:numCache>
            </c:numRef>
          </c:xVal>
          <c:yVal>
            <c:numRef>
              <c:f>dati!$K$45:$K$60</c:f>
              <c:numCache>
                <c:formatCode>General</c:formatCode>
                <c:ptCount val="16"/>
                <c:pt idx="0">
                  <c:v>2.96</c:v>
                </c:pt>
                <c:pt idx="1">
                  <c:v>2.9580000000000002</c:v>
                </c:pt>
                <c:pt idx="2">
                  <c:v>2.956</c:v>
                </c:pt>
                <c:pt idx="3">
                  <c:v>2.952</c:v>
                </c:pt>
                <c:pt idx="4">
                  <c:v>2.9470000000000001</c:v>
                </c:pt>
                <c:pt idx="5">
                  <c:v>2.94</c:v>
                </c:pt>
                <c:pt idx="6">
                  <c:v>2.927</c:v>
                </c:pt>
                <c:pt idx="7">
                  <c:v>2.9089999999999998</c:v>
                </c:pt>
                <c:pt idx="8">
                  <c:v>2.8820000000000001</c:v>
                </c:pt>
                <c:pt idx="9">
                  <c:v>2.8460000000000001</c:v>
                </c:pt>
                <c:pt idx="10">
                  <c:v>2.7909999999999999</c:v>
                </c:pt>
                <c:pt idx="11">
                  <c:v>2.758</c:v>
                </c:pt>
                <c:pt idx="12">
                  <c:v>2.73</c:v>
                </c:pt>
                <c:pt idx="13">
                  <c:v>2.7130000000000001</c:v>
                </c:pt>
                <c:pt idx="14">
                  <c:v>2.6960000000000002</c:v>
                </c:pt>
                <c:pt idx="15">
                  <c:v>2.6589999999999998</c:v>
                </c:pt>
              </c:numCache>
            </c:numRef>
          </c:yVal>
          <c:smooth val="1"/>
        </c:ser>
        <c:ser>
          <c:idx val="5"/>
          <c:order val="5"/>
          <c:tx>
            <c:v>scarico6</c:v>
          </c:tx>
          <c:spPr>
            <a:ln w="19050"/>
          </c:spPr>
          <c:marker>
            <c:symbol val="circle"/>
            <c:size val="3"/>
          </c:marker>
          <c:xVal>
            <c:numRef>
              <c:f>dati!$L$45:$L$60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352</c:v>
                </c:pt>
                <c:pt idx="14">
                  <c:v>497</c:v>
                </c:pt>
                <c:pt idx="15">
                  <c:v>1607</c:v>
                </c:pt>
              </c:numCache>
            </c:numRef>
          </c:xVal>
          <c:yVal>
            <c:numRef>
              <c:f>dati!$M$45:$M$60</c:f>
              <c:numCache>
                <c:formatCode>General</c:formatCode>
                <c:ptCount val="16"/>
                <c:pt idx="0">
                  <c:v>2.649</c:v>
                </c:pt>
                <c:pt idx="1">
                  <c:v>2.6469999999999998</c:v>
                </c:pt>
                <c:pt idx="2">
                  <c:v>2.6459999999999999</c:v>
                </c:pt>
                <c:pt idx="3">
                  <c:v>2.6440000000000001</c:v>
                </c:pt>
                <c:pt idx="4">
                  <c:v>2.64</c:v>
                </c:pt>
                <c:pt idx="5">
                  <c:v>2.6339999999999999</c:v>
                </c:pt>
                <c:pt idx="6">
                  <c:v>2.6240000000000001</c:v>
                </c:pt>
                <c:pt idx="7">
                  <c:v>2.6110000000000002</c:v>
                </c:pt>
                <c:pt idx="8">
                  <c:v>2.5939999999999999</c:v>
                </c:pt>
                <c:pt idx="9">
                  <c:v>2.5640000000000001</c:v>
                </c:pt>
                <c:pt idx="10">
                  <c:v>2.52</c:v>
                </c:pt>
                <c:pt idx="11">
                  <c:v>2.4940000000000002</c:v>
                </c:pt>
                <c:pt idx="12">
                  <c:v>2.4700000000000002</c:v>
                </c:pt>
                <c:pt idx="13">
                  <c:v>2.4420000000000002</c:v>
                </c:pt>
                <c:pt idx="14">
                  <c:v>2.42</c:v>
                </c:pt>
                <c:pt idx="15">
                  <c:v>2.375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654080"/>
        <c:axId val="163979264"/>
      </c:scatterChart>
      <c:valAx>
        <c:axId val="162654080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 </a:t>
                </a:r>
                <a:r>
                  <a:rPr lang="it-IT" sz="1000"/>
                  <a:t>[min]</a:t>
                </a:r>
                <a:endParaRPr lang="it-IT" sz="1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3979264"/>
        <c:crosses val="autoZero"/>
        <c:crossBetween val="midCat"/>
      </c:valAx>
      <c:valAx>
        <c:axId val="163979264"/>
        <c:scaling>
          <c:orientation val="maxMin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  <a:p>
                <a:pPr>
                  <a:defRPr/>
                </a:pPr>
                <a:r>
                  <a:rPr lang="it-IT" sz="1000">
                    <a:latin typeface="+mn-lt"/>
                  </a:rPr>
                  <a:t>[mm]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2654080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carico1</c:v>
          </c:tx>
          <c:spPr>
            <a:ln w="19050"/>
          </c:spPr>
          <c:marker>
            <c:symbol val="circle"/>
            <c:size val="3"/>
          </c:marker>
          <c:xVal>
            <c:numRef>
              <c:f>dati!$F$6:$F$20</c:f>
              <c:numCache>
                <c:formatCode>General</c:formatCode>
                <c:ptCount val="15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373</c:v>
                </c:pt>
                <c:pt idx="14">
                  <c:v>1356</c:v>
                </c:pt>
              </c:numCache>
            </c:numRef>
          </c:xVal>
          <c:yVal>
            <c:numRef>
              <c:f>dati!$G$6:$G$20</c:f>
              <c:numCache>
                <c:formatCode>General</c:formatCode>
                <c:ptCount val="15"/>
                <c:pt idx="0">
                  <c:v>8.8999999999999996E-2</c:v>
                </c:pt>
                <c:pt idx="1">
                  <c:v>9.5000000000000001E-2</c:v>
                </c:pt>
                <c:pt idx="2">
                  <c:v>0.1</c:v>
                </c:pt>
                <c:pt idx="3">
                  <c:v>0.104</c:v>
                </c:pt>
                <c:pt idx="4">
                  <c:v>0.109</c:v>
                </c:pt>
                <c:pt idx="5">
                  <c:v>0.113</c:v>
                </c:pt>
                <c:pt idx="6">
                  <c:v>0.11799999999999999</c:v>
                </c:pt>
                <c:pt idx="7">
                  <c:v>0.121</c:v>
                </c:pt>
                <c:pt idx="8">
                  <c:v>0.124</c:v>
                </c:pt>
                <c:pt idx="9">
                  <c:v>0.127</c:v>
                </c:pt>
                <c:pt idx="10">
                  <c:v>0.129</c:v>
                </c:pt>
                <c:pt idx="11">
                  <c:v>0.13</c:v>
                </c:pt>
                <c:pt idx="12">
                  <c:v>0.13100000000000001</c:v>
                </c:pt>
                <c:pt idx="13">
                  <c:v>0.13300000000000001</c:v>
                </c:pt>
                <c:pt idx="14">
                  <c:v>0.14199999999999999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03840"/>
        <c:axId val="164005760"/>
      </c:scatterChart>
      <c:valAx>
        <c:axId val="164003840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4005760"/>
        <c:crosses val="autoZero"/>
        <c:crossBetween val="midCat"/>
      </c:valAx>
      <c:valAx>
        <c:axId val="164005760"/>
        <c:scaling>
          <c:orientation val="maxMin"/>
          <c:max val="0.16000000000000003"/>
          <c:min val="8.0000000000000016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4003840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carico2</c:v>
          </c:tx>
          <c:spPr>
            <a:ln w="19050"/>
          </c:spPr>
          <c:marker>
            <c:symbol val="circle"/>
            <c:size val="3"/>
          </c:marker>
          <c:xVal>
            <c:numRef>
              <c:f>dati!$H$6:$H$21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352</c:v>
                </c:pt>
                <c:pt idx="14">
                  <c:v>596</c:v>
                </c:pt>
                <c:pt idx="15">
                  <c:v>1427</c:v>
                </c:pt>
              </c:numCache>
            </c:numRef>
          </c:xVal>
          <c:yVal>
            <c:numRef>
              <c:f>dati!$I$6:$I$22</c:f>
              <c:numCache>
                <c:formatCode>General</c:formatCode>
                <c:ptCount val="17"/>
                <c:pt idx="0">
                  <c:v>0.16700000000000001</c:v>
                </c:pt>
                <c:pt idx="1">
                  <c:v>0.17299999999999999</c:v>
                </c:pt>
                <c:pt idx="2">
                  <c:v>0.18099999999999999</c:v>
                </c:pt>
                <c:pt idx="3">
                  <c:v>0.189</c:v>
                </c:pt>
                <c:pt idx="4">
                  <c:v>0.19900000000000001</c:v>
                </c:pt>
                <c:pt idx="5">
                  <c:v>0.214</c:v>
                </c:pt>
                <c:pt idx="6">
                  <c:v>0.23100000000000001</c:v>
                </c:pt>
                <c:pt idx="7">
                  <c:v>0.25</c:v>
                </c:pt>
                <c:pt idx="8">
                  <c:v>0.27100000000000002</c:v>
                </c:pt>
                <c:pt idx="9">
                  <c:v>0.29199999999999998</c:v>
                </c:pt>
                <c:pt idx="10">
                  <c:v>0.30599999999999999</c:v>
                </c:pt>
                <c:pt idx="11">
                  <c:v>0.312</c:v>
                </c:pt>
                <c:pt idx="12">
                  <c:v>0.315</c:v>
                </c:pt>
                <c:pt idx="13">
                  <c:v>0.32100000000000001</c:v>
                </c:pt>
                <c:pt idx="14">
                  <c:v>0.32500000000000001</c:v>
                </c:pt>
                <c:pt idx="15">
                  <c:v>0.33800000000000002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08544"/>
        <c:axId val="164110720"/>
      </c:scatterChart>
      <c:valAx>
        <c:axId val="164108544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4110720"/>
        <c:crosses val="autoZero"/>
        <c:crossBetween val="midCat"/>
      </c:valAx>
      <c:valAx>
        <c:axId val="164110720"/>
        <c:scaling>
          <c:orientation val="maxMin"/>
          <c:min val="5.000000000000001E-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4108544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"/>
          <c:order val="0"/>
          <c:tx>
            <c:v>carico3</c:v>
          </c:tx>
          <c:spPr>
            <a:ln w="19050"/>
          </c:spPr>
          <c:marker>
            <c:symbol val="circle"/>
            <c:size val="3"/>
          </c:marker>
          <c:xVal>
            <c:numRef>
              <c:f>dati!$J$6:$J$21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340</c:v>
                </c:pt>
                <c:pt idx="14">
                  <c:v>530</c:v>
                </c:pt>
                <c:pt idx="15">
                  <c:v>1436</c:v>
                </c:pt>
              </c:numCache>
            </c:numRef>
          </c:xVal>
          <c:yVal>
            <c:numRef>
              <c:f>dati!$K$6:$K$21</c:f>
              <c:numCache>
                <c:formatCode>General</c:formatCode>
                <c:ptCount val="16"/>
                <c:pt idx="0">
                  <c:v>0.38500000000000001</c:v>
                </c:pt>
                <c:pt idx="1">
                  <c:v>0.39400000000000002</c:v>
                </c:pt>
                <c:pt idx="2">
                  <c:v>0.40400000000000003</c:v>
                </c:pt>
                <c:pt idx="3">
                  <c:v>0.42</c:v>
                </c:pt>
                <c:pt idx="4">
                  <c:v>0.44</c:v>
                </c:pt>
                <c:pt idx="5">
                  <c:v>0.46600000000000003</c:v>
                </c:pt>
                <c:pt idx="6">
                  <c:v>0.503</c:v>
                </c:pt>
                <c:pt idx="7">
                  <c:v>0.54800000000000004</c:v>
                </c:pt>
                <c:pt idx="8">
                  <c:v>0.60299999999999998</c:v>
                </c:pt>
                <c:pt idx="9">
                  <c:v>0.66</c:v>
                </c:pt>
                <c:pt idx="10">
                  <c:v>0.70199999999999996</c:v>
                </c:pt>
                <c:pt idx="11">
                  <c:v>0.71799999999999997</c:v>
                </c:pt>
                <c:pt idx="12">
                  <c:v>0.72399999999999998</c:v>
                </c:pt>
                <c:pt idx="13">
                  <c:v>0.73199999999999998</c:v>
                </c:pt>
                <c:pt idx="14">
                  <c:v>0.74199999999999999</c:v>
                </c:pt>
                <c:pt idx="15">
                  <c:v>0.76100000000000001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21216"/>
        <c:axId val="164139776"/>
      </c:scatterChart>
      <c:valAx>
        <c:axId val="164121216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4139776"/>
        <c:crosses val="autoZero"/>
        <c:crossBetween val="midCat"/>
      </c:valAx>
      <c:valAx>
        <c:axId val="164139776"/>
        <c:scaling>
          <c:orientation val="maxMin"/>
          <c:min val="0.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4121216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3"/>
          <c:order val="0"/>
          <c:tx>
            <c:v>carico4</c:v>
          </c:tx>
          <c:spPr>
            <a:ln w="19050"/>
          </c:spPr>
          <c:marker>
            <c:symbol val="circle"/>
            <c:size val="3"/>
          </c:marker>
          <c:xVal>
            <c:numRef>
              <c:f>dati!$L$6:$L$22</c:f>
              <c:numCache>
                <c:formatCode>General</c:formatCode>
                <c:ptCount val="17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384</c:v>
                </c:pt>
                <c:pt idx="14">
                  <c:v>622</c:v>
                </c:pt>
                <c:pt idx="15">
                  <c:v>1614</c:v>
                </c:pt>
                <c:pt idx="16">
                  <c:v>4333</c:v>
                </c:pt>
              </c:numCache>
            </c:numRef>
          </c:xVal>
          <c:yVal>
            <c:numRef>
              <c:f>dati!$M$6:$M$22</c:f>
              <c:numCache>
                <c:formatCode>General</c:formatCode>
                <c:ptCount val="17"/>
                <c:pt idx="0">
                  <c:v>0.80300000000000005</c:v>
                </c:pt>
                <c:pt idx="1">
                  <c:v>0.81899999999999995</c:v>
                </c:pt>
                <c:pt idx="2">
                  <c:v>0.83499999999999996</c:v>
                </c:pt>
                <c:pt idx="3">
                  <c:v>0.85299999999999998</c:v>
                </c:pt>
                <c:pt idx="4">
                  <c:v>0.88300000000000001</c:v>
                </c:pt>
                <c:pt idx="5">
                  <c:v>0.92600000000000005</c:v>
                </c:pt>
                <c:pt idx="6">
                  <c:v>0.98199999999999998</c:v>
                </c:pt>
                <c:pt idx="7">
                  <c:v>1.0529999999999999</c:v>
                </c:pt>
                <c:pt idx="8">
                  <c:v>1.1499999999999999</c:v>
                </c:pt>
                <c:pt idx="9">
                  <c:v>1.2490000000000001</c:v>
                </c:pt>
                <c:pt idx="10">
                  <c:v>1.3180000000000001</c:v>
                </c:pt>
                <c:pt idx="11">
                  <c:v>1.34</c:v>
                </c:pt>
                <c:pt idx="12">
                  <c:v>1.3520000000000001</c:v>
                </c:pt>
                <c:pt idx="13">
                  <c:v>1.3720000000000001</c:v>
                </c:pt>
                <c:pt idx="14">
                  <c:v>1.3859999999999999</c:v>
                </c:pt>
                <c:pt idx="15">
                  <c:v>1.4119999999999999</c:v>
                </c:pt>
                <c:pt idx="16">
                  <c:v>1.43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299520"/>
        <c:axId val="164301440"/>
      </c:scatterChart>
      <c:valAx>
        <c:axId val="164299520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4301440"/>
        <c:crosses val="autoZero"/>
        <c:crossBetween val="midCat"/>
      </c:valAx>
      <c:valAx>
        <c:axId val="164301440"/>
        <c:scaling>
          <c:orientation val="maxMin"/>
          <c:min val="0.70000000000000007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4299520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v>carico5</c:v>
          </c:tx>
          <c:spPr>
            <a:ln w="19050"/>
          </c:spPr>
          <c:marker>
            <c:symbol val="circle"/>
            <c:size val="3"/>
          </c:marker>
          <c:xVal>
            <c:numRef>
              <c:f>dati!$N$6:$N$21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341</c:v>
                </c:pt>
                <c:pt idx="14">
                  <c:v>491</c:v>
                </c:pt>
                <c:pt idx="15">
                  <c:v>1449</c:v>
                </c:pt>
              </c:numCache>
            </c:numRef>
          </c:xVal>
          <c:yVal>
            <c:numRef>
              <c:f>dati!$O$6:$O$21</c:f>
              <c:numCache>
                <c:formatCode>General</c:formatCode>
                <c:ptCount val="16"/>
                <c:pt idx="0">
                  <c:v>1.4910000000000001</c:v>
                </c:pt>
                <c:pt idx="1">
                  <c:v>1.508</c:v>
                </c:pt>
                <c:pt idx="2">
                  <c:v>1.522</c:v>
                </c:pt>
                <c:pt idx="3">
                  <c:v>1.5429999999999999</c:v>
                </c:pt>
                <c:pt idx="4">
                  <c:v>1.577</c:v>
                </c:pt>
                <c:pt idx="5">
                  <c:v>1.62</c:v>
                </c:pt>
                <c:pt idx="6">
                  <c:v>1.69</c:v>
                </c:pt>
                <c:pt idx="7">
                  <c:v>1.77</c:v>
                </c:pt>
                <c:pt idx="8">
                  <c:v>1.881</c:v>
                </c:pt>
                <c:pt idx="9">
                  <c:v>2</c:v>
                </c:pt>
                <c:pt idx="10">
                  <c:v>2.0920000000000001</c:v>
                </c:pt>
                <c:pt idx="11">
                  <c:v>2.121</c:v>
                </c:pt>
                <c:pt idx="12">
                  <c:v>2.14</c:v>
                </c:pt>
                <c:pt idx="13">
                  <c:v>2.16</c:v>
                </c:pt>
                <c:pt idx="14">
                  <c:v>2.1720000000000002</c:v>
                </c:pt>
                <c:pt idx="15">
                  <c:v>2.2109999999999999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329728"/>
        <c:axId val="164340096"/>
      </c:scatterChart>
      <c:valAx>
        <c:axId val="164329728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4340096"/>
        <c:crosses val="autoZero"/>
        <c:crossBetween val="midCat"/>
      </c:valAx>
      <c:valAx>
        <c:axId val="164340096"/>
        <c:scaling>
          <c:orientation val="maxMin"/>
          <c:min val="1.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4329728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5"/>
          <c:order val="0"/>
          <c:tx>
            <c:v>carico6</c:v>
          </c:tx>
          <c:spPr>
            <a:ln w="19050"/>
          </c:spPr>
          <c:marker>
            <c:symbol val="circle"/>
            <c:size val="3"/>
          </c:marker>
          <c:xVal>
            <c:numRef>
              <c:f>dati!$P$6:$P$21</c:f>
              <c:numCache>
                <c:formatCode>General</c:formatCode>
                <c:ptCount val="16"/>
                <c:pt idx="0">
                  <c:v>0.1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15</c:v>
                </c:pt>
                <c:pt idx="8">
                  <c:v>30</c:v>
                </c:pt>
                <c:pt idx="9">
                  <c:v>60</c:v>
                </c:pt>
                <c:pt idx="10">
                  <c:v>120</c:v>
                </c:pt>
                <c:pt idx="11">
                  <c:v>180</c:v>
                </c:pt>
                <c:pt idx="12">
                  <c:v>240</c:v>
                </c:pt>
                <c:pt idx="13">
                  <c:v>347</c:v>
                </c:pt>
                <c:pt idx="14">
                  <c:v>482</c:v>
                </c:pt>
                <c:pt idx="15">
                  <c:v>1436</c:v>
                </c:pt>
              </c:numCache>
            </c:numRef>
          </c:xVal>
          <c:yVal>
            <c:numRef>
              <c:f>dati!$Q$6:$Q$21</c:f>
              <c:numCache>
                <c:formatCode>General</c:formatCode>
                <c:ptCount val="16"/>
                <c:pt idx="0">
                  <c:v>2.2839999999999998</c:v>
                </c:pt>
                <c:pt idx="1">
                  <c:v>2.302</c:v>
                </c:pt>
                <c:pt idx="2">
                  <c:v>2.3199999999999998</c:v>
                </c:pt>
                <c:pt idx="3">
                  <c:v>2.3450000000000002</c:v>
                </c:pt>
                <c:pt idx="4">
                  <c:v>2.38</c:v>
                </c:pt>
                <c:pt idx="5">
                  <c:v>2.4300000000000002</c:v>
                </c:pt>
                <c:pt idx="6">
                  <c:v>2.5009999999999999</c:v>
                </c:pt>
                <c:pt idx="7">
                  <c:v>2.5960000000000001</c:v>
                </c:pt>
                <c:pt idx="8">
                  <c:v>2.71</c:v>
                </c:pt>
                <c:pt idx="9">
                  <c:v>2.8570000000000002</c:v>
                </c:pt>
                <c:pt idx="10">
                  <c:v>2.9590000000000001</c:v>
                </c:pt>
                <c:pt idx="11">
                  <c:v>2.99</c:v>
                </c:pt>
                <c:pt idx="12">
                  <c:v>3.0030000000000001</c:v>
                </c:pt>
                <c:pt idx="13">
                  <c:v>3.0209999999999999</c:v>
                </c:pt>
                <c:pt idx="14">
                  <c:v>3.0379999999999998</c:v>
                </c:pt>
                <c:pt idx="15">
                  <c:v>3.0739999999999998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410944"/>
        <c:axId val="169412864"/>
      </c:scatterChart>
      <c:valAx>
        <c:axId val="169410944"/>
        <c:scaling>
          <c:logBase val="10"/>
          <c:orientation val="minMax"/>
        </c:scaling>
        <c:delete val="0"/>
        <c:axPos val="t"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it-IT" sz="1400"/>
                  <a:t>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 w="med" len="med"/>
          </a:ln>
        </c:spPr>
        <c:crossAx val="169412864"/>
        <c:crosses val="autoZero"/>
        <c:crossBetween val="midCat"/>
      </c:valAx>
      <c:valAx>
        <c:axId val="169412864"/>
        <c:scaling>
          <c:orientation val="maxMin"/>
          <c:min val="2.2000000000000002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it-IT" sz="1400">
                    <a:latin typeface="Symbol" pitchFamily="18" charset="2"/>
                  </a:rPr>
                  <a:t>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tailEnd type="stealth"/>
          </a:ln>
        </c:spPr>
        <c:crossAx val="169410944"/>
        <c:crossesAt val="0.1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portrait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396240</xdr:colOff>
      <xdr:row>49</xdr:row>
      <xdr:rowOff>72390</xdr:rowOff>
    </xdr:from>
    <xdr:to>
      <xdr:col>8</xdr:col>
      <xdr:colOff>91440</xdr:colOff>
      <xdr:row>64</xdr:row>
      <xdr:rowOff>72390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49530</xdr:rowOff>
    </xdr:from>
    <xdr:to>
      <xdr:col>8</xdr:col>
      <xdr:colOff>553680</xdr:colOff>
      <xdr:row>47</xdr:row>
      <xdr:rowOff>92310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52</xdr:row>
      <xdr:rowOff>53340</xdr:rowOff>
    </xdr:from>
    <xdr:to>
      <xdr:col>8</xdr:col>
      <xdr:colOff>553680</xdr:colOff>
      <xdr:row>99</xdr:row>
      <xdr:rowOff>96120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</xdr:colOff>
      <xdr:row>0</xdr:row>
      <xdr:rowOff>45720</xdr:rowOff>
    </xdr:from>
    <xdr:to>
      <xdr:col>17</xdr:col>
      <xdr:colOff>576540</xdr:colOff>
      <xdr:row>23</xdr:row>
      <xdr:rowOff>154740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</xdr:colOff>
      <xdr:row>24</xdr:row>
      <xdr:rowOff>22860</xdr:rowOff>
    </xdr:from>
    <xdr:to>
      <xdr:col>17</xdr:col>
      <xdr:colOff>584160</xdr:colOff>
      <xdr:row>47</xdr:row>
      <xdr:rowOff>131880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30480</xdr:colOff>
      <xdr:row>0</xdr:row>
      <xdr:rowOff>53340</xdr:rowOff>
    </xdr:from>
    <xdr:to>
      <xdr:col>26</xdr:col>
      <xdr:colOff>553680</xdr:colOff>
      <xdr:row>23</xdr:row>
      <xdr:rowOff>162360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38100</xdr:colOff>
      <xdr:row>24</xdr:row>
      <xdr:rowOff>30480</xdr:rowOff>
    </xdr:from>
    <xdr:to>
      <xdr:col>26</xdr:col>
      <xdr:colOff>561300</xdr:colOff>
      <xdr:row>47</xdr:row>
      <xdr:rowOff>139500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45720</xdr:colOff>
      <xdr:row>0</xdr:row>
      <xdr:rowOff>53340</xdr:rowOff>
    </xdr:from>
    <xdr:to>
      <xdr:col>35</xdr:col>
      <xdr:colOff>568920</xdr:colOff>
      <xdr:row>23</xdr:row>
      <xdr:rowOff>162360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45720</xdr:colOff>
      <xdr:row>24</xdr:row>
      <xdr:rowOff>38100</xdr:rowOff>
    </xdr:from>
    <xdr:to>
      <xdr:col>35</xdr:col>
      <xdr:colOff>568920</xdr:colOff>
      <xdr:row>47</xdr:row>
      <xdr:rowOff>147120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53340</xdr:colOff>
      <xdr:row>0</xdr:row>
      <xdr:rowOff>45720</xdr:rowOff>
    </xdr:from>
    <xdr:to>
      <xdr:col>44</xdr:col>
      <xdr:colOff>576540</xdr:colOff>
      <xdr:row>23</xdr:row>
      <xdr:rowOff>154740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104</xdr:row>
      <xdr:rowOff>53340</xdr:rowOff>
    </xdr:from>
    <xdr:to>
      <xdr:col>8</xdr:col>
      <xdr:colOff>561300</xdr:colOff>
      <xdr:row>131</xdr:row>
      <xdr:rowOff>1320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opLeftCell="A31" workbookViewId="0">
      <selection activeCell="G36" sqref="G36"/>
    </sheetView>
  </sheetViews>
  <sheetFormatPr defaultRowHeight="12" x14ac:dyDescent="0.25"/>
  <cols>
    <col min="1" max="1" width="8.88671875" style="81"/>
    <col min="2" max="19" width="6.77734375" style="81" customWidth="1"/>
    <col min="20" max="16384" width="8.88671875" style="81"/>
  </cols>
  <sheetData>
    <row r="1" spans="1:19" ht="15" x14ac:dyDescent="0.35">
      <c r="A1" s="3" t="s">
        <v>0</v>
      </c>
      <c r="B1" s="59"/>
      <c r="C1" s="60" t="s">
        <v>46</v>
      </c>
      <c r="D1" s="59"/>
      <c r="E1" s="61" t="s">
        <v>46</v>
      </c>
      <c r="F1" s="62"/>
      <c r="G1" s="60" t="s">
        <v>46</v>
      </c>
      <c r="H1" s="59"/>
      <c r="I1" s="61" t="s">
        <v>46</v>
      </c>
      <c r="J1" s="62"/>
      <c r="K1" s="60" t="s">
        <v>46</v>
      </c>
      <c r="L1" s="59"/>
      <c r="M1" s="61" t="s">
        <v>46</v>
      </c>
      <c r="N1" s="62"/>
      <c r="O1" s="60" t="s">
        <v>46</v>
      </c>
      <c r="P1" s="59"/>
      <c r="Q1" s="61" t="s">
        <v>46</v>
      </c>
      <c r="R1" s="62"/>
      <c r="S1" s="61" t="s">
        <v>46</v>
      </c>
    </row>
    <row r="2" spans="1:19" ht="12.6" thickBot="1" x14ac:dyDescent="0.3">
      <c r="A2" s="63"/>
      <c r="B2" s="64"/>
      <c r="C2" s="65">
        <v>2.5000000000000001E-2</v>
      </c>
      <c r="D2" s="64"/>
      <c r="E2" s="66">
        <v>4.9050000000000003E-2</v>
      </c>
      <c r="F2" s="65"/>
      <c r="G2" s="67">
        <v>9.8100000000000007E-2</v>
      </c>
      <c r="H2" s="64"/>
      <c r="I2" s="66">
        <v>0.19620000000000001</v>
      </c>
      <c r="J2" s="65"/>
      <c r="K2" s="67">
        <v>0.39240000000000003</v>
      </c>
      <c r="L2" s="64"/>
      <c r="M2" s="66">
        <v>0.78480000000000005</v>
      </c>
      <c r="N2" s="65"/>
      <c r="O2" s="67">
        <v>1.5696000000000001</v>
      </c>
      <c r="P2" s="64"/>
      <c r="Q2" s="66">
        <v>3.1392000000000002</v>
      </c>
      <c r="R2" s="65"/>
      <c r="S2" s="66">
        <v>6.2784000000000004</v>
      </c>
    </row>
    <row r="3" spans="1:19" ht="12.6" thickTop="1" x14ac:dyDescent="0.25">
      <c r="A3" s="63"/>
      <c r="B3" s="68"/>
      <c r="C3" s="69"/>
      <c r="D3" s="63"/>
      <c r="E3" s="63"/>
      <c r="F3" s="68"/>
      <c r="G3" s="69"/>
      <c r="H3" s="63"/>
      <c r="I3" s="63"/>
      <c r="J3" s="68"/>
      <c r="K3" s="69"/>
      <c r="L3" s="63"/>
      <c r="M3" s="63"/>
      <c r="N3" s="68"/>
      <c r="O3" s="69"/>
      <c r="P3" s="63"/>
      <c r="Q3" s="63"/>
      <c r="R3" s="68"/>
      <c r="S3" s="69"/>
    </row>
    <row r="4" spans="1:19" x14ac:dyDescent="0.25">
      <c r="A4" s="82"/>
      <c r="B4" s="70" t="s">
        <v>1</v>
      </c>
      <c r="C4" s="71" t="s">
        <v>47</v>
      </c>
      <c r="D4" s="72" t="s">
        <v>1</v>
      </c>
      <c r="E4" s="73" t="s">
        <v>47</v>
      </c>
      <c r="F4" s="70" t="s">
        <v>1</v>
      </c>
      <c r="G4" s="71" t="s">
        <v>47</v>
      </c>
      <c r="H4" s="72" t="s">
        <v>1</v>
      </c>
      <c r="I4" s="73" t="s">
        <v>47</v>
      </c>
      <c r="J4" s="70" t="s">
        <v>1</v>
      </c>
      <c r="K4" s="71" t="s">
        <v>47</v>
      </c>
      <c r="L4" s="72" t="s">
        <v>1</v>
      </c>
      <c r="M4" s="73" t="s">
        <v>47</v>
      </c>
      <c r="N4" s="70" t="s">
        <v>1</v>
      </c>
      <c r="O4" s="71" t="s">
        <v>47</v>
      </c>
      <c r="P4" s="72" t="s">
        <v>1</v>
      </c>
      <c r="Q4" s="73" t="s">
        <v>47</v>
      </c>
      <c r="R4" s="70" t="s">
        <v>1</v>
      </c>
      <c r="S4" s="71" t="s">
        <v>47</v>
      </c>
    </row>
    <row r="5" spans="1:19" x14ac:dyDescent="0.25">
      <c r="A5" s="63"/>
      <c r="B5" s="74">
        <v>0</v>
      </c>
      <c r="C5" s="75">
        <v>0</v>
      </c>
      <c r="D5" s="63">
        <v>0</v>
      </c>
      <c r="E5" s="63">
        <v>3.4000000000000002E-2</v>
      </c>
      <c r="F5" s="74">
        <v>0</v>
      </c>
      <c r="G5" s="75">
        <v>5.5E-2</v>
      </c>
      <c r="H5" s="63">
        <v>0</v>
      </c>
      <c r="I5" s="63">
        <v>0.14199999999999999</v>
      </c>
      <c r="J5" s="74">
        <v>0</v>
      </c>
      <c r="K5" s="75">
        <v>0.33800000000000002</v>
      </c>
      <c r="L5" s="63">
        <v>0</v>
      </c>
      <c r="M5" s="63">
        <v>0.76100000000000001</v>
      </c>
      <c r="N5" s="74">
        <v>0</v>
      </c>
      <c r="O5" s="75">
        <v>1.43</v>
      </c>
      <c r="P5" s="63">
        <v>0</v>
      </c>
      <c r="Q5" s="63">
        <v>2.2109999999999999</v>
      </c>
      <c r="R5" s="74">
        <v>0</v>
      </c>
      <c r="S5" s="75">
        <v>3.0739999999999998</v>
      </c>
    </row>
    <row r="6" spans="1:19" x14ac:dyDescent="0.25">
      <c r="A6" s="63"/>
      <c r="B6" s="74">
        <v>0.1</v>
      </c>
      <c r="C6" s="75">
        <v>3.3000000000000002E-2</v>
      </c>
      <c r="D6" s="63">
        <v>0.1</v>
      </c>
      <c r="E6" s="63">
        <v>4.9000000000000002E-2</v>
      </c>
      <c r="F6" s="74">
        <v>0.1</v>
      </c>
      <c r="G6" s="75">
        <v>8.8999999999999996E-2</v>
      </c>
      <c r="H6" s="63">
        <v>0.1</v>
      </c>
      <c r="I6" s="63">
        <v>0.16700000000000001</v>
      </c>
      <c r="J6" s="74">
        <v>0.1</v>
      </c>
      <c r="K6" s="75">
        <v>0.38500000000000001</v>
      </c>
      <c r="L6" s="63">
        <v>0.1</v>
      </c>
      <c r="M6" s="63">
        <v>0.80300000000000005</v>
      </c>
      <c r="N6" s="74">
        <v>0.1</v>
      </c>
      <c r="O6" s="75">
        <v>1.4910000000000001</v>
      </c>
      <c r="P6" s="63">
        <v>0.1</v>
      </c>
      <c r="Q6" s="63">
        <v>2.2839999999999998</v>
      </c>
      <c r="R6" s="74">
        <v>0.1</v>
      </c>
      <c r="S6" s="75">
        <v>3.1760000000000002</v>
      </c>
    </row>
    <row r="7" spans="1:19" x14ac:dyDescent="0.25">
      <c r="A7" s="63"/>
      <c r="B7" s="74">
        <v>0.25</v>
      </c>
      <c r="C7" s="75">
        <v>3.6999999999999998E-2</v>
      </c>
      <c r="D7" s="63">
        <v>0.25</v>
      </c>
      <c r="E7" s="63">
        <v>5.0999999999999997E-2</v>
      </c>
      <c r="F7" s="74">
        <v>0.25</v>
      </c>
      <c r="G7" s="75">
        <v>9.5000000000000001E-2</v>
      </c>
      <c r="H7" s="63">
        <v>0.25</v>
      </c>
      <c r="I7" s="63">
        <v>0.17299999999999999</v>
      </c>
      <c r="J7" s="74">
        <v>0.25</v>
      </c>
      <c r="K7" s="75">
        <v>0.39400000000000002</v>
      </c>
      <c r="L7" s="63">
        <v>0.25</v>
      </c>
      <c r="M7" s="63">
        <v>0.81899999999999995</v>
      </c>
      <c r="N7" s="74">
        <v>0.25</v>
      </c>
      <c r="O7" s="75">
        <v>1.508</v>
      </c>
      <c r="P7" s="63">
        <v>0.25</v>
      </c>
      <c r="Q7" s="63">
        <v>2.302</v>
      </c>
      <c r="R7" s="74">
        <v>0.25</v>
      </c>
      <c r="S7" s="75">
        <v>3.1909999999999998</v>
      </c>
    </row>
    <row r="8" spans="1:19" x14ac:dyDescent="0.25">
      <c r="A8" s="63"/>
      <c r="B8" s="74">
        <v>0.5</v>
      </c>
      <c r="C8" s="75">
        <v>3.9E-2</v>
      </c>
      <c r="D8" s="63">
        <v>0.5</v>
      </c>
      <c r="E8" s="63">
        <v>5.2999999999999999E-2</v>
      </c>
      <c r="F8" s="74">
        <v>0.5</v>
      </c>
      <c r="G8" s="75">
        <v>0.1</v>
      </c>
      <c r="H8" s="63">
        <v>0.5</v>
      </c>
      <c r="I8" s="63">
        <v>0.18099999999999999</v>
      </c>
      <c r="J8" s="74">
        <v>0.5</v>
      </c>
      <c r="K8" s="75">
        <v>0.40400000000000003</v>
      </c>
      <c r="L8" s="63">
        <v>0.5</v>
      </c>
      <c r="M8" s="63">
        <v>0.83499999999999996</v>
      </c>
      <c r="N8" s="74">
        <v>0.5</v>
      </c>
      <c r="O8" s="75">
        <v>1.522</v>
      </c>
      <c r="P8" s="63">
        <v>0.5</v>
      </c>
      <c r="Q8" s="63">
        <v>2.3199999999999998</v>
      </c>
      <c r="R8" s="74">
        <v>0.5</v>
      </c>
      <c r="S8" s="75">
        <v>3.2120000000000002</v>
      </c>
    </row>
    <row r="9" spans="1:19" x14ac:dyDescent="0.25">
      <c r="A9" s="63"/>
      <c r="B9" s="74">
        <v>1</v>
      </c>
      <c r="C9" s="75">
        <v>3.4000000000000002E-2</v>
      </c>
      <c r="D9" s="63">
        <v>1</v>
      </c>
      <c r="E9" s="63">
        <v>5.5E-2</v>
      </c>
      <c r="F9" s="74">
        <v>1</v>
      </c>
      <c r="G9" s="75">
        <v>0.104</v>
      </c>
      <c r="H9" s="63">
        <v>1</v>
      </c>
      <c r="I9" s="63">
        <v>0.189</v>
      </c>
      <c r="J9" s="74">
        <v>1</v>
      </c>
      <c r="K9" s="75">
        <v>0.42</v>
      </c>
      <c r="L9" s="63">
        <v>1</v>
      </c>
      <c r="M9" s="63">
        <v>0.85299999999999998</v>
      </c>
      <c r="N9" s="74">
        <v>1</v>
      </c>
      <c r="O9" s="75">
        <v>1.5429999999999999</v>
      </c>
      <c r="P9" s="63">
        <v>1</v>
      </c>
      <c r="Q9" s="63">
        <v>2.3450000000000002</v>
      </c>
      <c r="R9" s="74">
        <v>1</v>
      </c>
      <c r="S9" s="75">
        <v>3.238</v>
      </c>
    </row>
    <row r="10" spans="1:19" x14ac:dyDescent="0.25">
      <c r="A10" s="63"/>
      <c r="B10" s="74"/>
      <c r="C10" s="75"/>
      <c r="D10" s="63">
        <v>2</v>
      </c>
      <c r="E10" s="63">
        <v>5.6000000000000001E-2</v>
      </c>
      <c r="F10" s="74">
        <v>2</v>
      </c>
      <c r="G10" s="75">
        <v>0.109</v>
      </c>
      <c r="H10" s="63">
        <v>2</v>
      </c>
      <c r="I10" s="63">
        <v>0.19900000000000001</v>
      </c>
      <c r="J10" s="74">
        <v>2</v>
      </c>
      <c r="K10" s="75">
        <v>0.44</v>
      </c>
      <c r="L10" s="63">
        <v>2</v>
      </c>
      <c r="M10" s="63">
        <v>0.88300000000000001</v>
      </c>
      <c r="N10" s="74">
        <v>2</v>
      </c>
      <c r="O10" s="75">
        <v>1.577</v>
      </c>
      <c r="P10" s="63">
        <v>2</v>
      </c>
      <c r="Q10" s="63">
        <v>2.38</v>
      </c>
      <c r="R10" s="74">
        <v>2</v>
      </c>
      <c r="S10" s="75">
        <v>3.2759999999999998</v>
      </c>
    </row>
    <row r="11" spans="1:19" x14ac:dyDescent="0.25">
      <c r="A11" s="63"/>
      <c r="B11" s="74"/>
      <c r="C11" s="75"/>
      <c r="D11" s="63">
        <v>4</v>
      </c>
      <c r="E11" s="63">
        <v>5.5E-2</v>
      </c>
      <c r="F11" s="74">
        <v>4</v>
      </c>
      <c r="G11" s="75">
        <v>0.113</v>
      </c>
      <c r="H11" s="63">
        <v>4</v>
      </c>
      <c r="I11" s="63">
        <v>0.214</v>
      </c>
      <c r="J11" s="74">
        <v>4</v>
      </c>
      <c r="K11" s="75">
        <v>0.46600000000000003</v>
      </c>
      <c r="L11" s="63">
        <v>4</v>
      </c>
      <c r="M11" s="63">
        <v>0.92600000000000005</v>
      </c>
      <c r="N11" s="74">
        <v>4</v>
      </c>
      <c r="O11" s="75">
        <v>1.62</v>
      </c>
      <c r="P11" s="63">
        <v>4</v>
      </c>
      <c r="Q11" s="63">
        <v>2.4300000000000002</v>
      </c>
      <c r="R11" s="74">
        <v>4</v>
      </c>
      <c r="S11" s="75">
        <v>3.35</v>
      </c>
    </row>
    <row r="12" spans="1:19" x14ac:dyDescent="0.25">
      <c r="A12" s="63"/>
      <c r="B12" s="74"/>
      <c r="C12" s="75"/>
      <c r="D12" s="63"/>
      <c r="E12" s="63"/>
      <c r="F12" s="74">
        <v>8</v>
      </c>
      <c r="G12" s="75">
        <v>0.11799999999999999</v>
      </c>
      <c r="H12" s="63">
        <v>8</v>
      </c>
      <c r="I12" s="63">
        <v>0.23100000000000001</v>
      </c>
      <c r="J12" s="74">
        <v>8</v>
      </c>
      <c r="K12" s="75">
        <v>0.503</v>
      </c>
      <c r="L12" s="63">
        <v>8</v>
      </c>
      <c r="M12" s="63">
        <v>0.98199999999999998</v>
      </c>
      <c r="N12" s="74">
        <v>8</v>
      </c>
      <c r="O12" s="75">
        <v>1.69</v>
      </c>
      <c r="P12" s="63">
        <v>8</v>
      </c>
      <c r="Q12" s="63">
        <v>2.5009999999999999</v>
      </c>
      <c r="R12" s="74">
        <v>8</v>
      </c>
      <c r="S12" s="75">
        <v>3.419</v>
      </c>
    </row>
    <row r="13" spans="1:19" x14ac:dyDescent="0.25">
      <c r="A13" s="63"/>
      <c r="B13" s="74"/>
      <c r="C13" s="75"/>
      <c r="D13" s="63"/>
      <c r="E13" s="63"/>
      <c r="F13" s="74">
        <v>15</v>
      </c>
      <c r="G13" s="75">
        <v>0.121</v>
      </c>
      <c r="H13" s="63">
        <v>15</v>
      </c>
      <c r="I13" s="63">
        <v>0.25</v>
      </c>
      <c r="J13" s="74">
        <v>15</v>
      </c>
      <c r="K13" s="75">
        <v>0.54800000000000004</v>
      </c>
      <c r="L13" s="63">
        <v>15</v>
      </c>
      <c r="M13" s="63">
        <v>1.0529999999999999</v>
      </c>
      <c r="N13" s="74">
        <v>15</v>
      </c>
      <c r="O13" s="75">
        <v>1.77</v>
      </c>
      <c r="P13" s="63">
        <v>15</v>
      </c>
      <c r="Q13" s="63">
        <v>2.5960000000000001</v>
      </c>
      <c r="R13" s="74">
        <v>15</v>
      </c>
      <c r="S13" s="75">
        <v>3.5249999999999999</v>
      </c>
    </row>
    <row r="14" spans="1:19" x14ac:dyDescent="0.25">
      <c r="A14" s="63"/>
      <c r="B14" s="74"/>
      <c r="C14" s="75"/>
      <c r="D14" s="63"/>
      <c r="E14" s="63"/>
      <c r="F14" s="74">
        <v>30</v>
      </c>
      <c r="G14" s="75">
        <v>0.124</v>
      </c>
      <c r="H14" s="63">
        <v>30</v>
      </c>
      <c r="I14" s="63">
        <v>0.27100000000000002</v>
      </c>
      <c r="J14" s="74">
        <v>30</v>
      </c>
      <c r="K14" s="75">
        <v>0.60299999999999998</v>
      </c>
      <c r="L14" s="63">
        <v>30</v>
      </c>
      <c r="M14" s="63">
        <v>1.1499999999999999</v>
      </c>
      <c r="N14" s="74">
        <v>30</v>
      </c>
      <c r="O14" s="75">
        <v>1.881</v>
      </c>
      <c r="P14" s="63">
        <v>30</v>
      </c>
      <c r="Q14" s="63">
        <v>2.71</v>
      </c>
      <c r="R14" s="74">
        <v>30</v>
      </c>
      <c r="S14" s="75">
        <v>3.67</v>
      </c>
    </row>
    <row r="15" spans="1:19" x14ac:dyDescent="0.25">
      <c r="A15" s="63"/>
      <c r="B15" s="74"/>
      <c r="C15" s="75"/>
      <c r="D15" s="63"/>
      <c r="E15" s="63"/>
      <c r="F15" s="74">
        <v>60</v>
      </c>
      <c r="G15" s="75">
        <v>0.127</v>
      </c>
      <c r="H15" s="63">
        <v>60</v>
      </c>
      <c r="I15" s="63">
        <v>0.29199999999999998</v>
      </c>
      <c r="J15" s="74">
        <v>60</v>
      </c>
      <c r="K15" s="75">
        <v>0.66</v>
      </c>
      <c r="L15" s="63">
        <v>60</v>
      </c>
      <c r="M15" s="63">
        <v>1.2490000000000001</v>
      </c>
      <c r="N15" s="74">
        <v>60</v>
      </c>
      <c r="O15" s="75">
        <v>2</v>
      </c>
      <c r="P15" s="63">
        <v>60</v>
      </c>
      <c r="Q15" s="63">
        <v>2.8570000000000002</v>
      </c>
      <c r="R15" s="74">
        <v>60</v>
      </c>
      <c r="S15" s="75">
        <v>3.82</v>
      </c>
    </row>
    <row r="16" spans="1:19" x14ac:dyDescent="0.25">
      <c r="A16" s="63"/>
      <c r="B16" s="74"/>
      <c r="C16" s="75"/>
      <c r="D16" s="63"/>
      <c r="E16" s="63"/>
      <c r="F16" s="74">
        <v>120</v>
      </c>
      <c r="G16" s="75">
        <v>0.129</v>
      </c>
      <c r="H16" s="63">
        <v>120</v>
      </c>
      <c r="I16" s="63">
        <v>0.30599999999999999</v>
      </c>
      <c r="J16" s="74">
        <v>120</v>
      </c>
      <c r="K16" s="75">
        <v>0.70199999999999996</v>
      </c>
      <c r="L16" s="63">
        <v>120</v>
      </c>
      <c r="M16" s="63">
        <v>1.3180000000000001</v>
      </c>
      <c r="N16" s="74">
        <v>120</v>
      </c>
      <c r="O16" s="75">
        <v>2.0920000000000001</v>
      </c>
      <c r="P16" s="63">
        <v>120</v>
      </c>
      <c r="Q16" s="63">
        <v>2.9590000000000001</v>
      </c>
      <c r="R16" s="74">
        <v>120</v>
      </c>
      <c r="S16" s="75">
        <v>3.9129999999999998</v>
      </c>
    </row>
    <row r="17" spans="1:19" x14ac:dyDescent="0.25">
      <c r="A17" s="63"/>
      <c r="B17" s="74"/>
      <c r="C17" s="75"/>
      <c r="D17" s="63"/>
      <c r="E17" s="63"/>
      <c r="F17" s="74">
        <v>180</v>
      </c>
      <c r="G17" s="75">
        <v>0.13</v>
      </c>
      <c r="H17" s="63">
        <v>180</v>
      </c>
      <c r="I17" s="63">
        <v>0.312</v>
      </c>
      <c r="J17" s="74">
        <v>180</v>
      </c>
      <c r="K17" s="75">
        <v>0.71799999999999997</v>
      </c>
      <c r="L17" s="63">
        <v>180</v>
      </c>
      <c r="M17" s="63">
        <v>1.34</v>
      </c>
      <c r="N17" s="74">
        <v>180</v>
      </c>
      <c r="O17" s="75">
        <v>2.121</v>
      </c>
      <c r="P17" s="63">
        <v>180</v>
      </c>
      <c r="Q17" s="63">
        <v>2.99</v>
      </c>
      <c r="R17" s="74">
        <v>180</v>
      </c>
      <c r="S17" s="75">
        <v>3.9449999999999998</v>
      </c>
    </row>
    <row r="18" spans="1:19" x14ac:dyDescent="0.25">
      <c r="A18" s="63"/>
      <c r="B18" s="74"/>
      <c r="C18" s="75"/>
      <c r="D18" s="63"/>
      <c r="E18" s="63"/>
      <c r="F18" s="74">
        <v>240</v>
      </c>
      <c r="G18" s="75">
        <v>0.13100000000000001</v>
      </c>
      <c r="H18" s="63">
        <v>240</v>
      </c>
      <c r="I18" s="63">
        <v>0.315</v>
      </c>
      <c r="J18" s="74">
        <v>240</v>
      </c>
      <c r="K18" s="75">
        <v>0.72399999999999998</v>
      </c>
      <c r="L18" s="63">
        <v>240</v>
      </c>
      <c r="M18" s="63">
        <v>1.3520000000000001</v>
      </c>
      <c r="N18" s="74">
        <v>240</v>
      </c>
      <c r="O18" s="75">
        <v>2.14</v>
      </c>
      <c r="P18" s="63">
        <v>240</v>
      </c>
      <c r="Q18" s="63">
        <v>3.0030000000000001</v>
      </c>
      <c r="R18" s="74">
        <v>240</v>
      </c>
      <c r="S18" s="75">
        <v>3.96</v>
      </c>
    </row>
    <row r="19" spans="1:19" x14ac:dyDescent="0.25">
      <c r="A19" s="63"/>
      <c r="B19" s="74"/>
      <c r="C19" s="75"/>
      <c r="D19" s="63"/>
      <c r="E19" s="63"/>
      <c r="F19" s="74">
        <v>373</v>
      </c>
      <c r="G19" s="75">
        <v>0.13300000000000001</v>
      </c>
      <c r="H19" s="63">
        <v>352</v>
      </c>
      <c r="I19" s="63">
        <v>0.32100000000000001</v>
      </c>
      <c r="J19" s="74">
        <v>340</v>
      </c>
      <c r="K19" s="75">
        <v>0.73199999999999998</v>
      </c>
      <c r="L19" s="63">
        <v>384</v>
      </c>
      <c r="M19" s="63">
        <v>1.3720000000000001</v>
      </c>
      <c r="N19" s="74">
        <v>341</v>
      </c>
      <c r="O19" s="75">
        <v>2.16</v>
      </c>
      <c r="P19" s="63">
        <v>347</v>
      </c>
      <c r="Q19" s="63">
        <v>3.0209999999999999</v>
      </c>
      <c r="R19" s="74">
        <v>341</v>
      </c>
      <c r="S19" s="75">
        <v>3.9820000000000002</v>
      </c>
    </row>
    <row r="20" spans="1:19" x14ac:dyDescent="0.25">
      <c r="A20" s="63"/>
      <c r="B20" s="74"/>
      <c r="C20" s="75"/>
      <c r="D20" s="63"/>
      <c r="E20" s="63"/>
      <c r="F20" s="74">
        <v>1356</v>
      </c>
      <c r="G20" s="75">
        <v>0.14199999999999999</v>
      </c>
      <c r="H20" s="63">
        <v>596</v>
      </c>
      <c r="I20" s="63">
        <v>0.32500000000000001</v>
      </c>
      <c r="J20" s="74">
        <v>530</v>
      </c>
      <c r="K20" s="75">
        <v>0.74199999999999999</v>
      </c>
      <c r="L20" s="63">
        <v>622</v>
      </c>
      <c r="M20" s="63">
        <v>1.3859999999999999</v>
      </c>
      <c r="N20" s="74">
        <v>491</v>
      </c>
      <c r="O20" s="75">
        <v>2.1720000000000002</v>
      </c>
      <c r="P20" s="63">
        <v>482</v>
      </c>
      <c r="Q20" s="63">
        <v>3.0379999999999998</v>
      </c>
      <c r="R20" s="74">
        <v>486</v>
      </c>
      <c r="S20" s="75">
        <v>3.992</v>
      </c>
    </row>
    <row r="21" spans="1:19" x14ac:dyDescent="0.25">
      <c r="A21" s="63"/>
      <c r="B21" s="74"/>
      <c r="C21" s="75"/>
      <c r="D21" s="63"/>
      <c r="E21" s="63"/>
      <c r="F21" s="74"/>
      <c r="G21" s="75"/>
      <c r="H21" s="63">
        <v>1427</v>
      </c>
      <c r="I21" s="63">
        <v>0.33800000000000002</v>
      </c>
      <c r="J21" s="74">
        <v>1436</v>
      </c>
      <c r="K21" s="75">
        <v>0.76100000000000001</v>
      </c>
      <c r="L21" s="63">
        <v>1614</v>
      </c>
      <c r="M21" s="63">
        <v>1.4119999999999999</v>
      </c>
      <c r="N21" s="74">
        <v>1449</v>
      </c>
      <c r="O21" s="75">
        <v>2.2109999999999999</v>
      </c>
      <c r="P21" s="63">
        <v>1436</v>
      </c>
      <c r="Q21" s="63">
        <v>3.0739999999999998</v>
      </c>
      <c r="R21" s="74">
        <v>1431</v>
      </c>
      <c r="S21" s="75">
        <v>4.03</v>
      </c>
    </row>
    <row r="22" spans="1:19" x14ac:dyDescent="0.25">
      <c r="A22" s="63"/>
      <c r="B22" s="70"/>
      <c r="C22" s="76"/>
      <c r="D22" s="72"/>
      <c r="E22" s="72"/>
      <c r="F22" s="70"/>
      <c r="G22" s="76"/>
      <c r="H22" s="72"/>
      <c r="I22" s="72"/>
      <c r="J22" s="70"/>
      <c r="K22" s="76"/>
      <c r="L22" s="72">
        <v>4333</v>
      </c>
      <c r="M22" s="72">
        <v>1.43</v>
      </c>
      <c r="N22" s="70"/>
      <c r="O22" s="76"/>
      <c r="P22" s="72"/>
      <c r="Q22" s="72"/>
      <c r="R22" s="70"/>
      <c r="S22" s="76"/>
    </row>
    <row r="23" spans="1:19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19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19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77"/>
      <c r="Q27" s="78"/>
      <c r="R27" s="77"/>
      <c r="S27" s="78"/>
    </row>
    <row r="28" spans="1:19" x14ac:dyDescent="0.25">
      <c r="N28" s="63"/>
      <c r="O28" s="79"/>
      <c r="P28" s="77"/>
      <c r="Q28" s="79"/>
      <c r="R28" s="77"/>
      <c r="S28" s="79"/>
    </row>
    <row r="29" spans="1:19" x14ac:dyDescent="0.25">
      <c r="N29" s="63"/>
      <c r="O29" s="77"/>
      <c r="P29" s="79"/>
      <c r="Q29" s="79"/>
      <c r="R29" s="79"/>
      <c r="S29" s="79"/>
    </row>
    <row r="30" spans="1:19" x14ac:dyDescent="0.25">
      <c r="N30" s="63"/>
      <c r="O30" s="78"/>
      <c r="P30" s="77"/>
      <c r="Q30" s="78"/>
      <c r="R30" s="77"/>
      <c r="S30" s="78"/>
    </row>
    <row r="31" spans="1:19" x14ac:dyDescent="0.25">
      <c r="N31" s="63"/>
      <c r="O31" s="77"/>
      <c r="P31" s="77"/>
      <c r="Q31" s="77"/>
      <c r="R31" s="77"/>
      <c r="S31" s="77"/>
    </row>
    <row r="32" spans="1:19" x14ac:dyDescent="0.25">
      <c r="N32" s="63"/>
      <c r="O32" s="77"/>
      <c r="P32" s="77"/>
      <c r="Q32" s="77"/>
      <c r="R32" s="77"/>
      <c r="S32" s="77"/>
    </row>
    <row r="33" spans="1:19" x14ac:dyDescent="0.25">
      <c r="N33" s="63"/>
      <c r="O33" s="77"/>
      <c r="P33" s="77"/>
      <c r="Q33" s="77"/>
      <c r="R33" s="77"/>
      <c r="S33" s="77"/>
    </row>
    <row r="34" spans="1:19" x14ac:dyDescent="0.25">
      <c r="N34" s="63"/>
      <c r="O34" s="77"/>
      <c r="P34" s="77"/>
      <c r="Q34" s="77"/>
      <c r="R34" s="77"/>
      <c r="S34" s="77"/>
    </row>
    <row r="35" spans="1:19" x14ac:dyDescent="0.25">
      <c r="N35" s="63"/>
      <c r="O35" s="77"/>
      <c r="P35" s="77"/>
      <c r="Q35" s="77"/>
      <c r="R35" s="77"/>
      <c r="S35" s="77"/>
    </row>
    <row r="36" spans="1:19" x14ac:dyDescent="0.25">
      <c r="N36" s="63"/>
      <c r="O36" s="77"/>
      <c r="P36" s="77"/>
      <c r="Q36" s="77"/>
      <c r="R36" s="77"/>
      <c r="S36" s="77"/>
    </row>
    <row r="37" spans="1:19" x14ac:dyDescent="0.25">
      <c r="N37" s="63"/>
      <c r="O37" s="77"/>
      <c r="P37" s="77"/>
      <c r="Q37" s="77"/>
      <c r="R37" s="77"/>
      <c r="S37" s="77"/>
    </row>
    <row r="38" spans="1:19" x14ac:dyDescent="0.25">
      <c r="N38" s="63"/>
      <c r="O38" s="77"/>
      <c r="P38" s="77"/>
      <c r="Q38" s="77"/>
      <c r="R38" s="77"/>
      <c r="S38" s="77"/>
    </row>
    <row r="39" spans="1:19" x14ac:dyDescent="0.25">
      <c r="N39" s="63"/>
      <c r="O39" s="77"/>
      <c r="P39" s="77"/>
      <c r="Q39" s="77"/>
      <c r="R39" s="77"/>
      <c r="S39" s="77"/>
    </row>
    <row r="40" spans="1:19" ht="15" x14ac:dyDescent="0.35">
      <c r="A40" s="80" t="s">
        <v>2</v>
      </c>
      <c r="B40" s="59"/>
      <c r="C40" s="61" t="s">
        <v>46</v>
      </c>
      <c r="D40" s="62"/>
      <c r="E40" s="60" t="s">
        <v>46</v>
      </c>
      <c r="F40" s="59"/>
      <c r="G40" s="61" t="s">
        <v>46</v>
      </c>
      <c r="H40" s="62"/>
      <c r="I40" s="60" t="s">
        <v>46</v>
      </c>
      <c r="J40" s="59"/>
      <c r="K40" s="61" t="s">
        <v>46</v>
      </c>
      <c r="L40" s="62"/>
      <c r="M40" s="61" t="s">
        <v>46</v>
      </c>
      <c r="N40" s="63"/>
      <c r="O40" s="77"/>
      <c r="P40" s="77"/>
      <c r="Q40" s="77"/>
      <c r="R40" s="77"/>
      <c r="S40" s="77"/>
    </row>
    <row r="41" spans="1:19" ht="12.6" thickBot="1" x14ac:dyDescent="0.3">
      <c r="A41" s="63"/>
      <c r="B41" s="64"/>
      <c r="C41" s="66">
        <v>3.1392000000000002</v>
      </c>
      <c r="D41" s="65"/>
      <c r="E41" s="67">
        <v>1.5696000000000001</v>
      </c>
      <c r="F41" s="64"/>
      <c r="G41" s="66">
        <v>0.78480000000000005</v>
      </c>
      <c r="H41" s="65"/>
      <c r="I41" s="67">
        <v>0.39240000000000003</v>
      </c>
      <c r="J41" s="64"/>
      <c r="K41" s="66">
        <v>0.19620000000000001</v>
      </c>
      <c r="L41" s="65"/>
      <c r="M41" s="66">
        <v>9.8100000000000007E-2</v>
      </c>
      <c r="N41" s="63"/>
      <c r="O41" s="77"/>
      <c r="P41" s="77"/>
      <c r="Q41" s="77"/>
      <c r="R41" s="77"/>
      <c r="S41" s="77"/>
    </row>
    <row r="42" spans="1:19" ht="12.6" thickTop="1" x14ac:dyDescent="0.25">
      <c r="A42" s="63"/>
      <c r="B42" s="74"/>
      <c r="C42" s="75"/>
      <c r="D42" s="63"/>
      <c r="E42" s="63"/>
      <c r="F42" s="74"/>
      <c r="G42" s="75"/>
      <c r="H42" s="63"/>
      <c r="I42" s="63"/>
      <c r="J42" s="74"/>
      <c r="K42" s="75"/>
      <c r="L42" s="63"/>
      <c r="M42" s="69"/>
      <c r="N42" s="63"/>
      <c r="O42" s="77"/>
      <c r="P42" s="77"/>
      <c r="Q42" s="77"/>
      <c r="R42" s="77"/>
      <c r="S42" s="77"/>
    </row>
    <row r="43" spans="1:19" x14ac:dyDescent="0.25">
      <c r="A43" s="82"/>
      <c r="B43" s="70" t="s">
        <v>1</v>
      </c>
      <c r="C43" s="71" t="s">
        <v>47</v>
      </c>
      <c r="D43" s="72" t="s">
        <v>1</v>
      </c>
      <c r="E43" s="73" t="s">
        <v>47</v>
      </c>
      <c r="F43" s="70" t="s">
        <v>1</v>
      </c>
      <c r="G43" s="71" t="s">
        <v>47</v>
      </c>
      <c r="H43" s="72" t="s">
        <v>1</v>
      </c>
      <c r="I43" s="73" t="s">
        <v>47</v>
      </c>
      <c r="J43" s="70" t="s">
        <v>1</v>
      </c>
      <c r="K43" s="71" t="s">
        <v>47</v>
      </c>
      <c r="L43" s="72" t="s">
        <v>1</v>
      </c>
      <c r="M43" s="71" t="s">
        <v>47</v>
      </c>
      <c r="N43" s="63"/>
      <c r="O43" s="77"/>
      <c r="P43" s="77"/>
      <c r="Q43" s="77"/>
      <c r="R43" s="77"/>
      <c r="S43" s="77"/>
    </row>
    <row r="44" spans="1:19" x14ac:dyDescent="0.25">
      <c r="A44" s="63"/>
      <c r="B44" s="74">
        <v>0</v>
      </c>
      <c r="C44" s="75">
        <v>4.03</v>
      </c>
      <c r="D44" s="82">
        <v>0</v>
      </c>
      <c r="E44" s="82">
        <v>3.85</v>
      </c>
      <c r="F44" s="74">
        <v>0</v>
      </c>
      <c r="G44" s="75">
        <v>3.5870000000000002</v>
      </c>
      <c r="H44" s="82">
        <v>0</v>
      </c>
      <c r="I44" s="82">
        <v>3.298</v>
      </c>
      <c r="J44" s="74">
        <v>0</v>
      </c>
      <c r="K44" s="75">
        <v>2.972</v>
      </c>
      <c r="L44" s="82">
        <v>0</v>
      </c>
      <c r="M44" s="75">
        <v>2.6589999999999998</v>
      </c>
      <c r="N44" s="63"/>
      <c r="O44" s="77"/>
      <c r="P44" s="77"/>
      <c r="Q44" s="77"/>
      <c r="R44" s="77"/>
      <c r="S44" s="77"/>
    </row>
    <row r="45" spans="1:19" x14ac:dyDescent="0.25">
      <c r="A45" s="63"/>
      <c r="B45" s="74">
        <v>0.1</v>
      </c>
      <c r="C45" s="75">
        <v>3.97</v>
      </c>
      <c r="D45" s="82">
        <v>0.1</v>
      </c>
      <c r="E45" s="82">
        <v>3.8170000000000002</v>
      </c>
      <c r="F45" s="74">
        <v>0.1</v>
      </c>
      <c r="G45" s="75">
        <v>3.5619999999999998</v>
      </c>
      <c r="H45" s="82">
        <v>0.1</v>
      </c>
      <c r="I45" s="82">
        <v>3.2789999999999999</v>
      </c>
      <c r="J45" s="74">
        <v>0.1</v>
      </c>
      <c r="K45" s="75">
        <v>2.96</v>
      </c>
      <c r="L45" s="82">
        <v>0.1</v>
      </c>
      <c r="M45" s="75">
        <v>2.649</v>
      </c>
      <c r="N45" s="63"/>
      <c r="O45" s="77"/>
      <c r="P45" s="77"/>
      <c r="Q45" s="77"/>
      <c r="R45" s="77"/>
      <c r="S45" s="77"/>
    </row>
    <row r="46" spans="1:19" x14ac:dyDescent="0.25">
      <c r="A46" s="63"/>
      <c r="B46" s="74">
        <v>0.25</v>
      </c>
      <c r="C46" s="75">
        <v>3.9660000000000002</v>
      </c>
      <c r="D46" s="82">
        <v>0.25</v>
      </c>
      <c r="E46" s="82">
        <v>3.8119999999999998</v>
      </c>
      <c r="F46" s="74">
        <v>0.25</v>
      </c>
      <c r="G46" s="75">
        <v>3.5579999999999998</v>
      </c>
      <c r="H46" s="82">
        <v>0.25</v>
      </c>
      <c r="I46" s="82">
        <v>3.2759999999999998</v>
      </c>
      <c r="J46" s="74">
        <v>0.25</v>
      </c>
      <c r="K46" s="75">
        <v>2.9580000000000002</v>
      </c>
      <c r="L46" s="82">
        <v>0.25</v>
      </c>
      <c r="M46" s="75">
        <v>2.6469999999999998</v>
      </c>
      <c r="N46" s="63"/>
      <c r="O46" s="77"/>
      <c r="P46" s="77"/>
      <c r="Q46" s="77"/>
      <c r="R46" s="77"/>
      <c r="S46" s="77"/>
    </row>
    <row r="47" spans="1:19" x14ac:dyDescent="0.25">
      <c r="A47" s="63"/>
      <c r="B47" s="74">
        <v>0.5</v>
      </c>
      <c r="C47" s="75">
        <v>3.96</v>
      </c>
      <c r="D47" s="82">
        <v>0.5</v>
      </c>
      <c r="E47" s="82">
        <v>3.8069999999999999</v>
      </c>
      <c r="F47" s="74">
        <v>0.5</v>
      </c>
      <c r="G47" s="75">
        <v>3.5529999999999999</v>
      </c>
      <c r="H47" s="82">
        <v>0.5</v>
      </c>
      <c r="I47" s="82">
        <v>3.2719999999999998</v>
      </c>
      <c r="J47" s="74">
        <v>0.5</v>
      </c>
      <c r="K47" s="75">
        <v>2.956</v>
      </c>
      <c r="L47" s="82">
        <v>0.5</v>
      </c>
      <c r="M47" s="75">
        <v>2.6459999999999999</v>
      </c>
      <c r="N47" s="63"/>
      <c r="O47" s="77"/>
      <c r="P47" s="77"/>
      <c r="Q47" s="77"/>
      <c r="R47" s="77"/>
      <c r="S47" s="77"/>
    </row>
    <row r="48" spans="1:19" x14ac:dyDescent="0.25">
      <c r="A48" s="63"/>
      <c r="B48" s="74">
        <v>1</v>
      </c>
      <c r="C48" s="75">
        <v>3.9540000000000002</v>
      </c>
      <c r="D48" s="82">
        <v>1</v>
      </c>
      <c r="E48" s="82">
        <v>3.7989999999999999</v>
      </c>
      <c r="F48" s="74">
        <v>1</v>
      </c>
      <c r="G48" s="75">
        <v>3.548</v>
      </c>
      <c r="H48" s="82">
        <v>1</v>
      </c>
      <c r="I48" s="82">
        <v>3.2679999999999998</v>
      </c>
      <c r="J48" s="74">
        <v>1</v>
      </c>
      <c r="K48" s="75">
        <v>2.952</v>
      </c>
      <c r="L48" s="82">
        <v>1</v>
      </c>
      <c r="M48" s="75">
        <v>2.6440000000000001</v>
      </c>
      <c r="N48" s="63"/>
      <c r="O48" s="77"/>
      <c r="P48" s="77"/>
      <c r="Q48" s="77"/>
      <c r="R48" s="77"/>
      <c r="S48" s="77"/>
    </row>
    <row r="49" spans="1:19" x14ac:dyDescent="0.25">
      <c r="A49" s="63"/>
      <c r="B49" s="74">
        <v>2</v>
      </c>
      <c r="C49" s="75">
        <v>3.9470000000000001</v>
      </c>
      <c r="D49" s="82">
        <v>2</v>
      </c>
      <c r="E49" s="82">
        <v>3.7869999999999999</v>
      </c>
      <c r="F49" s="74">
        <v>2</v>
      </c>
      <c r="G49" s="75">
        <v>3.5409999999999999</v>
      </c>
      <c r="H49" s="82">
        <v>2</v>
      </c>
      <c r="I49" s="82">
        <v>3.2589999999999999</v>
      </c>
      <c r="J49" s="74">
        <v>2</v>
      </c>
      <c r="K49" s="75">
        <v>2.9470000000000001</v>
      </c>
      <c r="L49" s="82">
        <v>2</v>
      </c>
      <c r="M49" s="75">
        <v>2.64</v>
      </c>
      <c r="N49" s="63"/>
      <c r="O49" s="77"/>
      <c r="P49" s="77"/>
      <c r="Q49" s="77"/>
      <c r="R49" s="77"/>
      <c r="S49" s="77"/>
    </row>
    <row r="50" spans="1:19" x14ac:dyDescent="0.25">
      <c r="A50" s="63"/>
      <c r="B50" s="74">
        <v>4</v>
      </c>
      <c r="C50" s="75">
        <v>3.9319999999999999</v>
      </c>
      <c r="D50" s="82">
        <v>4</v>
      </c>
      <c r="E50" s="82">
        <v>3.77</v>
      </c>
      <c r="F50" s="74">
        <v>4</v>
      </c>
      <c r="G50" s="75">
        <v>3.5289999999999999</v>
      </c>
      <c r="H50" s="82">
        <v>4</v>
      </c>
      <c r="I50" s="82">
        <v>3.2490000000000001</v>
      </c>
      <c r="J50" s="74">
        <v>4</v>
      </c>
      <c r="K50" s="75">
        <v>2.94</v>
      </c>
      <c r="L50" s="82">
        <v>4</v>
      </c>
      <c r="M50" s="75">
        <v>2.6339999999999999</v>
      </c>
    </row>
    <row r="51" spans="1:19" x14ac:dyDescent="0.25">
      <c r="A51" s="63"/>
      <c r="B51" s="74">
        <v>8</v>
      </c>
      <c r="C51" s="75">
        <v>3.9119999999999999</v>
      </c>
      <c r="D51" s="82">
        <v>8</v>
      </c>
      <c r="E51" s="82">
        <v>3.7469999999999999</v>
      </c>
      <c r="F51" s="74">
        <v>8</v>
      </c>
      <c r="G51" s="75">
        <v>3.5089999999999999</v>
      </c>
      <c r="H51" s="82">
        <v>8</v>
      </c>
      <c r="I51" s="82">
        <v>3.2320000000000002</v>
      </c>
      <c r="J51" s="74">
        <v>8</v>
      </c>
      <c r="K51" s="75">
        <v>2.927</v>
      </c>
      <c r="L51" s="82">
        <v>8</v>
      </c>
      <c r="M51" s="75">
        <v>2.6240000000000001</v>
      </c>
    </row>
    <row r="52" spans="1:19" x14ac:dyDescent="0.25">
      <c r="A52" s="63"/>
      <c r="B52" s="74">
        <v>15</v>
      </c>
      <c r="C52" s="75">
        <v>3.8940000000000001</v>
      </c>
      <c r="D52" s="82">
        <v>15</v>
      </c>
      <c r="E52" s="82">
        <v>3.718</v>
      </c>
      <c r="F52" s="74">
        <v>15</v>
      </c>
      <c r="G52" s="75">
        <v>3.4830000000000001</v>
      </c>
      <c r="H52" s="82">
        <v>15</v>
      </c>
      <c r="I52" s="82">
        <v>3.2109999999999999</v>
      </c>
      <c r="J52" s="74">
        <v>15</v>
      </c>
      <c r="K52" s="75">
        <v>2.9089999999999998</v>
      </c>
      <c r="L52" s="82">
        <v>15</v>
      </c>
      <c r="M52" s="75">
        <v>2.6110000000000002</v>
      </c>
    </row>
    <row r="53" spans="1:19" x14ac:dyDescent="0.25">
      <c r="A53" s="63"/>
      <c r="B53" s="74">
        <v>30</v>
      </c>
      <c r="C53" s="75">
        <v>3.8759999999999999</v>
      </c>
      <c r="D53" s="82">
        <v>30</v>
      </c>
      <c r="E53" s="82">
        <v>3.68</v>
      </c>
      <c r="F53" s="74">
        <v>30</v>
      </c>
      <c r="G53" s="75">
        <v>3.448</v>
      </c>
      <c r="H53" s="82">
        <v>30</v>
      </c>
      <c r="I53" s="82">
        <v>3.1749999999999998</v>
      </c>
      <c r="J53" s="74">
        <v>30</v>
      </c>
      <c r="K53" s="75">
        <v>2.8820000000000001</v>
      </c>
      <c r="L53" s="82">
        <v>30</v>
      </c>
      <c r="M53" s="75">
        <v>2.5939999999999999</v>
      </c>
    </row>
    <row r="54" spans="1:19" x14ac:dyDescent="0.25">
      <c r="A54" s="63"/>
      <c r="B54" s="74">
        <v>60</v>
      </c>
      <c r="C54" s="75">
        <v>3.8620000000000001</v>
      </c>
      <c r="D54" s="82">
        <v>60</v>
      </c>
      <c r="E54" s="82">
        <v>3.64</v>
      </c>
      <c r="F54" s="74">
        <v>60</v>
      </c>
      <c r="G54" s="75">
        <v>3.4</v>
      </c>
      <c r="H54" s="82">
        <v>60</v>
      </c>
      <c r="I54" s="82">
        <v>3.13</v>
      </c>
      <c r="J54" s="74">
        <v>60</v>
      </c>
      <c r="K54" s="75">
        <v>2.8460000000000001</v>
      </c>
      <c r="L54" s="82">
        <v>60</v>
      </c>
      <c r="M54" s="75">
        <v>2.5640000000000001</v>
      </c>
    </row>
    <row r="55" spans="1:19" x14ac:dyDescent="0.25">
      <c r="A55" s="63"/>
      <c r="B55" s="74">
        <v>120</v>
      </c>
      <c r="C55" s="75">
        <v>3.8559999999999999</v>
      </c>
      <c r="D55" s="82">
        <v>120</v>
      </c>
      <c r="E55" s="82">
        <v>3.617</v>
      </c>
      <c r="F55" s="74">
        <v>120</v>
      </c>
      <c r="G55" s="75">
        <v>3.3540000000000001</v>
      </c>
      <c r="H55" s="82">
        <v>120</v>
      </c>
      <c r="I55" s="82">
        <v>3.077</v>
      </c>
      <c r="J55" s="74">
        <v>120</v>
      </c>
      <c r="K55" s="75">
        <v>2.7909999999999999</v>
      </c>
      <c r="L55" s="82">
        <v>120</v>
      </c>
      <c r="M55" s="75">
        <v>2.52</v>
      </c>
    </row>
    <row r="56" spans="1:19" x14ac:dyDescent="0.25">
      <c r="A56" s="63"/>
      <c r="B56" s="74">
        <v>180</v>
      </c>
      <c r="C56" s="75">
        <v>3.8519999999999999</v>
      </c>
      <c r="D56" s="82">
        <v>180</v>
      </c>
      <c r="E56" s="82">
        <v>3.609</v>
      </c>
      <c r="F56" s="74">
        <v>180</v>
      </c>
      <c r="G56" s="75">
        <v>3.339</v>
      </c>
      <c r="H56" s="82">
        <v>180</v>
      </c>
      <c r="I56" s="82">
        <v>3.0430000000000001</v>
      </c>
      <c r="J56" s="74">
        <v>180</v>
      </c>
      <c r="K56" s="75">
        <v>2.758</v>
      </c>
      <c r="L56" s="82">
        <v>180</v>
      </c>
      <c r="M56" s="75">
        <v>2.4940000000000002</v>
      </c>
    </row>
    <row r="57" spans="1:19" x14ac:dyDescent="0.25">
      <c r="A57" s="63"/>
      <c r="B57" s="74">
        <v>240</v>
      </c>
      <c r="C57" s="75">
        <v>3.851</v>
      </c>
      <c r="D57" s="82">
        <v>240</v>
      </c>
      <c r="E57" s="82">
        <v>3.601</v>
      </c>
      <c r="F57" s="74">
        <v>240</v>
      </c>
      <c r="G57" s="75">
        <v>3.3290000000000002</v>
      </c>
      <c r="H57" s="82">
        <v>240</v>
      </c>
      <c r="I57" s="82">
        <v>3.028</v>
      </c>
      <c r="J57" s="74">
        <v>240</v>
      </c>
      <c r="K57" s="75">
        <v>2.73</v>
      </c>
      <c r="L57" s="82">
        <v>240</v>
      </c>
      <c r="M57" s="75">
        <v>2.4700000000000002</v>
      </c>
    </row>
    <row r="58" spans="1:19" x14ac:dyDescent="0.25">
      <c r="A58" s="63"/>
      <c r="B58" s="74">
        <v>495</v>
      </c>
      <c r="C58" s="75">
        <v>3.85</v>
      </c>
      <c r="D58" s="82">
        <v>357</v>
      </c>
      <c r="E58" s="82">
        <v>3.597</v>
      </c>
      <c r="F58" s="74">
        <v>354</v>
      </c>
      <c r="G58" s="75">
        <v>3.3180000000000001</v>
      </c>
      <c r="H58" s="82">
        <v>356</v>
      </c>
      <c r="I58" s="82">
        <v>3.0089999999999999</v>
      </c>
      <c r="J58" s="74">
        <v>348</v>
      </c>
      <c r="K58" s="75">
        <v>2.7130000000000001</v>
      </c>
      <c r="L58" s="82">
        <v>352</v>
      </c>
      <c r="M58" s="75">
        <v>2.4420000000000002</v>
      </c>
    </row>
    <row r="59" spans="1:19" x14ac:dyDescent="0.25">
      <c r="A59" s="63"/>
      <c r="B59" s="74">
        <v>1443</v>
      </c>
      <c r="C59" s="75">
        <v>3.85</v>
      </c>
      <c r="D59" s="82">
        <v>546</v>
      </c>
      <c r="E59" s="82">
        <v>3.5939999999999999</v>
      </c>
      <c r="F59" s="74">
        <v>514</v>
      </c>
      <c r="G59" s="75">
        <v>3.3109999999999999</v>
      </c>
      <c r="H59" s="82">
        <v>491</v>
      </c>
      <c r="I59" s="82">
        <v>2.9980000000000002</v>
      </c>
      <c r="J59" s="74">
        <v>488</v>
      </c>
      <c r="K59" s="75">
        <v>2.6960000000000002</v>
      </c>
      <c r="L59" s="82">
        <v>497</v>
      </c>
      <c r="M59" s="75">
        <v>2.42</v>
      </c>
    </row>
    <row r="60" spans="1:19" x14ac:dyDescent="0.25">
      <c r="A60" s="63"/>
      <c r="B60" s="70"/>
      <c r="C60" s="76"/>
      <c r="D60" s="72">
        <v>1602</v>
      </c>
      <c r="E60" s="72">
        <v>3.59</v>
      </c>
      <c r="F60" s="70">
        <v>1443</v>
      </c>
      <c r="G60" s="76">
        <v>3.298</v>
      </c>
      <c r="H60" s="72">
        <v>1443</v>
      </c>
      <c r="I60" s="72">
        <v>2.972</v>
      </c>
      <c r="J60" s="70">
        <v>1431</v>
      </c>
      <c r="K60" s="76">
        <v>2.6589999999999998</v>
      </c>
      <c r="L60" s="72">
        <v>1607</v>
      </c>
      <c r="M60" s="76">
        <v>2.375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G47" sqref="G47"/>
    </sheetView>
  </sheetViews>
  <sheetFormatPr defaultRowHeight="14.4" x14ac:dyDescent="0.3"/>
  <cols>
    <col min="1" max="16384" width="8.88671875" style="1"/>
  </cols>
  <sheetData>
    <row r="1" spans="1:12" x14ac:dyDescent="0.3">
      <c r="A1" s="95" t="s">
        <v>29</v>
      </c>
      <c r="B1" s="96"/>
      <c r="C1" s="96"/>
      <c r="D1" s="96"/>
      <c r="E1" s="96"/>
      <c r="F1" s="96"/>
      <c r="G1" s="96"/>
      <c r="H1" s="96"/>
      <c r="I1" s="97"/>
    </row>
    <row r="2" spans="1:12" x14ac:dyDescent="0.3">
      <c r="A2" s="98" t="s">
        <v>28</v>
      </c>
      <c r="B2" s="99"/>
      <c r="C2" s="99"/>
      <c r="D2" s="99"/>
      <c r="E2" s="99"/>
      <c r="F2" s="99"/>
      <c r="G2" s="99"/>
      <c r="H2" s="99"/>
      <c r="I2" s="100"/>
    </row>
    <row r="3" spans="1:12" ht="15" thickBot="1" x14ac:dyDescent="0.35">
      <c r="A3" s="101" t="s">
        <v>30</v>
      </c>
      <c r="B3" s="102"/>
      <c r="C3" s="102"/>
      <c r="D3" s="102"/>
      <c r="E3" s="102"/>
      <c r="F3" s="102"/>
      <c r="G3" s="102"/>
      <c r="H3" s="102"/>
      <c r="I3" s="103"/>
      <c r="L3" s="10"/>
    </row>
    <row r="4" spans="1:12" ht="15.6" x14ac:dyDescent="0.3">
      <c r="B4" s="5"/>
      <c r="C4" s="6"/>
      <c r="D4" s="7"/>
      <c r="E4" s="8"/>
      <c r="F4" s="9"/>
      <c r="G4" s="10"/>
      <c r="H4" s="4"/>
    </row>
    <row r="5" spans="1:12" ht="15.6" x14ac:dyDescent="0.3">
      <c r="A5" s="11" t="s">
        <v>3</v>
      </c>
      <c r="C5" s="6"/>
      <c r="D5" s="7"/>
      <c r="E5" s="8"/>
      <c r="F5" s="9"/>
      <c r="G5" s="10"/>
      <c r="H5" s="4"/>
    </row>
    <row r="6" spans="1:12" x14ac:dyDescent="0.3">
      <c r="A6" s="12" t="s">
        <v>4</v>
      </c>
      <c r="B6" s="12"/>
      <c r="C6" s="13">
        <v>39097</v>
      </c>
      <c r="H6" s="4"/>
    </row>
    <row r="7" spans="1:12" ht="15.6" x14ac:dyDescent="0.3">
      <c r="B7" s="11"/>
      <c r="C7" s="11"/>
    </row>
    <row r="8" spans="1:12" ht="15.6" x14ac:dyDescent="0.3">
      <c r="A8" s="14" t="s">
        <v>5</v>
      </c>
      <c r="B8" s="15"/>
      <c r="C8" s="16" t="s">
        <v>6</v>
      </c>
      <c r="D8" s="17"/>
    </row>
    <row r="9" spans="1:12" ht="15.6" x14ac:dyDescent="0.3">
      <c r="A9" s="18" t="s">
        <v>7</v>
      </c>
      <c r="B9" s="19"/>
      <c r="C9" s="20">
        <v>21</v>
      </c>
      <c r="D9" s="21"/>
    </row>
    <row r="10" spans="1:12" ht="15.6" x14ac:dyDescent="0.3">
      <c r="A10" s="18" t="s">
        <v>8</v>
      </c>
      <c r="B10" s="19"/>
      <c r="C10" s="20">
        <v>5</v>
      </c>
      <c r="D10" s="21"/>
    </row>
    <row r="11" spans="1:12" ht="15.6" x14ac:dyDescent="0.3">
      <c r="A11" s="23" t="s">
        <v>9</v>
      </c>
      <c r="B11" s="24"/>
      <c r="C11" s="25" t="s">
        <v>10</v>
      </c>
      <c r="D11" s="26" t="s">
        <v>11</v>
      </c>
    </row>
    <row r="12" spans="1:12" ht="15.6" x14ac:dyDescent="0.3">
      <c r="B12" s="27"/>
      <c r="C12" s="27"/>
      <c r="E12" s="28"/>
    </row>
    <row r="13" spans="1:12" x14ac:dyDescent="0.3">
      <c r="A13" s="47" t="s">
        <v>12</v>
      </c>
      <c r="C13" s="2"/>
      <c r="D13" s="29"/>
      <c r="E13" s="30"/>
      <c r="F13" s="12"/>
    </row>
    <row r="14" spans="1:12" x14ac:dyDescent="0.3">
      <c r="B14" s="2" t="s">
        <v>13</v>
      </c>
      <c r="C14" s="2"/>
      <c r="D14" s="30">
        <v>35.699999999999996</v>
      </c>
      <c r="E14" s="30" t="s">
        <v>37</v>
      </c>
      <c r="F14" s="12"/>
      <c r="G14" s="12"/>
    </row>
    <row r="15" spans="1:12" ht="15" x14ac:dyDescent="0.35">
      <c r="B15" s="2" t="s">
        <v>56</v>
      </c>
      <c r="C15" s="2"/>
      <c r="D15" s="30">
        <v>18</v>
      </c>
      <c r="E15" s="30" t="s">
        <v>37</v>
      </c>
      <c r="F15" s="12"/>
      <c r="G15" s="12"/>
    </row>
    <row r="16" spans="1:12" x14ac:dyDescent="0.3">
      <c r="B16" s="2" t="s">
        <v>14</v>
      </c>
      <c r="C16" s="2"/>
      <c r="D16" s="30">
        <v>18.740494861264064</v>
      </c>
      <c r="E16" s="30" t="s">
        <v>35</v>
      </c>
      <c r="F16" s="12"/>
      <c r="G16" s="12"/>
    </row>
    <row r="17" spans="2:14" x14ac:dyDescent="0.3">
      <c r="B17" s="2" t="s">
        <v>15</v>
      </c>
      <c r="C17" s="2"/>
      <c r="D17" s="30">
        <v>26.47719</v>
      </c>
      <c r="E17" s="30" t="s">
        <v>35</v>
      </c>
      <c r="F17" s="12"/>
      <c r="G17" s="12"/>
    </row>
    <row r="18" spans="2:14" x14ac:dyDescent="0.3">
      <c r="B18" s="2" t="s">
        <v>16</v>
      </c>
      <c r="C18" s="2"/>
      <c r="D18" s="30">
        <v>31.09</v>
      </c>
      <c r="E18" s="30" t="s">
        <v>36</v>
      </c>
      <c r="F18" s="12"/>
      <c r="G18" s="12"/>
    </row>
    <row r="19" spans="2:14" x14ac:dyDescent="0.3">
      <c r="B19" s="2" t="s">
        <v>17</v>
      </c>
      <c r="C19" s="2"/>
      <c r="D19" s="2">
        <v>0.85208280933616942</v>
      </c>
      <c r="E19" s="30"/>
      <c r="F19" s="12"/>
      <c r="G19" s="12"/>
    </row>
    <row r="20" spans="2:14" x14ac:dyDescent="0.3">
      <c r="B20" s="2" t="s">
        <v>18</v>
      </c>
      <c r="C20" s="2"/>
      <c r="D20" s="30">
        <v>0.98478585743764857</v>
      </c>
      <c r="E20" s="30"/>
      <c r="F20" s="12"/>
      <c r="G20" s="12"/>
    </row>
    <row r="21" spans="2:14" x14ac:dyDescent="0.3">
      <c r="B21" s="2"/>
      <c r="C21" s="2"/>
      <c r="D21" s="30"/>
      <c r="E21" s="30"/>
      <c r="F21" s="22"/>
      <c r="G21" s="31"/>
    </row>
    <row r="22" spans="2:14" x14ac:dyDescent="0.3">
      <c r="B22" s="48" t="s">
        <v>31</v>
      </c>
      <c r="D22" s="49">
        <v>39.25</v>
      </c>
      <c r="E22" s="1" t="s">
        <v>38</v>
      </c>
      <c r="G22" s="31"/>
    </row>
    <row r="23" spans="2:14" x14ac:dyDescent="0.3">
      <c r="B23" s="32" t="s">
        <v>32</v>
      </c>
      <c r="D23" s="49">
        <v>2</v>
      </c>
      <c r="E23" s="1" t="s">
        <v>38</v>
      </c>
      <c r="F23" s="1" t="s">
        <v>33</v>
      </c>
      <c r="G23" s="31"/>
      <c r="K23" s="12"/>
      <c r="N23" s="33"/>
    </row>
    <row r="24" spans="2:14" x14ac:dyDescent="0.3">
      <c r="G24" s="31"/>
      <c r="K24" s="12"/>
      <c r="N24" s="33"/>
    </row>
    <row r="25" spans="2:14" ht="15" x14ac:dyDescent="0.35">
      <c r="B25" s="32" t="s">
        <v>19</v>
      </c>
      <c r="D25" s="85" t="s">
        <v>48</v>
      </c>
      <c r="E25" s="84">
        <f>((D16*D22)-(10*(D22-D23)))/10^3</f>
        <v>0.36306442330461447</v>
      </c>
      <c r="F25" s="1" t="s">
        <v>34</v>
      </c>
      <c r="G25" s="12"/>
      <c r="K25" s="34"/>
      <c r="L25" s="12"/>
      <c r="N25" s="31"/>
    </row>
    <row r="26" spans="2:14" x14ac:dyDescent="0.3">
      <c r="G26" s="12"/>
    </row>
    <row r="27" spans="2:14" ht="15.6" x14ac:dyDescent="0.35">
      <c r="B27" s="35" t="s">
        <v>39</v>
      </c>
      <c r="C27" s="35" t="s">
        <v>45</v>
      </c>
      <c r="D27" s="36" t="s">
        <v>49</v>
      </c>
      <c r="E27" s="88" t="s">
        <v>25</v>
      </c>
      <c r="F27" s="88" t="s">
        <v>25</v>
      </c>
      <c r="G27" s="94" t="s">
        <v>57</v>
      </c>
      <c r="H27" s="89" t="s">
        <v>24</v>
      </c>
      <c r="I27" s="89" t="s">
        <v>41</v>
      </c>
    </row>
    <row r="28" spans="2:14" x14ac:dyDescent="0.3">
      <c r="B28" s="37" t="s">
        <v>26</v>
      </c>
      <c r="C28" s="37"/>
      <c r="D28" s="38"/>
      <c r="E28" s="51" t="s">
        <v>42</v>
      </c>
      <c r="F28" s="51" t="s">
        <v>40</v>
      </c>
      <c r="G28" s="93"/>
      <c r="H28" s="38"/>
      <c r="I28" s="38"/>
    </row>
    <row r="29" spans="2:14" ht="15.6" thickBot="1" x14ac:dyDescent="0.35">
      <c r="B29" s="40" t="s">
        <v>34</v>
      </c>
      <c r="C29" s="40" t="s">
        <v>37</v>
      </c>
      <c r="D29" s="41"/>
      <c r="E29" s="42" t="s">
        <v>34</v>
      </c>
      <c r="F29" s="44" t="s">
        <v>34</v>
      </c>
      <c r="G29" s="40" t="s">
        <v>37</v>
      </c>
      <c r="H29" s="41" t="s">
        <v>43</v>
      </c>
      <c r="I29" s="43" t="s">
        <v>44</v>
      </c>
    </row>
    <row r="30" spans="2:14" ht="15" thickTop="1" x14ac:dyDescent="0.3">
      <c r="B30" s="37"/>
      <c r="C30" s="37"/>
      <c r="D30" s="38"/>
      <c r="E30" s="39"/>
      <c r="F30" s="39"/>
      <c r="G30" s="93"/>
      <c r="H30" s="38"/>
      <c r="I30" s="38"/>
    </row>
    <row r="31" spans="2:14" x14ac:dyDescent="0.3">
      <c r="B31" s="37">
        <f>dati!G2</f>
        <v>9.8100000000000007E-2</v>
      </c>
      <c r="C31" s="37">
        <v>0.13</v>
      </c>
      <c r="D31" s="37">
        <f>$D$19-(C31/$D$15)*(1+$D$19)</f>
        <v>0.83870665571318592</v>
      </c>
      <c r="E31" s="39"/>
      <c r="F31" s="50"/>
      <c r="G31" s="93"/>
      <c r="H31" s="45" t="s">
        <v>27</v>
      </c>
      <c r="I31" s="38"/>
    </row>
    <row r="32" spans="2:14" x14ac:dyDescent="0.3">
      <c r="B32" s="37">
        <f>dati!I2</f>
        <v>0.19620000000000001</v>
      </c>
      <c r="C32" s="37">
        <v>0.31</v>
      </c>
      <c r="D32" s="37">
        <f t="shared" ref="D32:D42" si="0">$D$19-(C32/$D$15)*(1+$D$19)</f>
        <v>0.82018582761982428</v>
      </c>
      <c r="E32" s="39"/>
      <c r="F32" s="50"/>
      <c r="G32" s="93"/>
      <c r="H32" s="45" t="s">
        <v>27</v>
      </c>
      <c r="I32" s="45" t="s">
        <v>27</v>
      </c>
    </row>
    <row r="33" spans="1:18" x14ac:dyDescent="0.3">
      <c r="B33" s="37">
        <f>dati!K2</f>
        <v>0.39240000000000003</v>
      </c>
      <c r="C33" s="37">
        <v>0.71299999999999997</v>
      </c>
      <c r="D33" s="37">
        <f t="shared" si="0"/>
        <v>0.77871975138857563</v>
      </c>
      <c r="E33" s="39">
        <f>(B33-B32)/((C33-C32)/D15)</f>
        <v>8.7632754342431767</v>
      </c>
      <c r="F33" s="92">
        <f>B33*(1+D33)*2.303/E45</f>
        <v>4.950268274824297</v>
      </c>
      <c r="G33" s="92">
        <f>((D15-dati!K5)+(risultati!D15-dati!K21))/2</f>
        <v>17.450499999999998</v>
      </c>
      <c r="H33" s="45">
        <f>(0.197/14.7*((G33/2)^2))*10^-6</f>
        <v>1.0202454115518704E-6</v>
      </c>
      <c r="I33" s="45">
        <f>H33/F33*10</f>
        <v>2.0609901421718052E-6</v>
      </c>
      <c r="K33" s="1">
        <f>(B32+B33)/2</f>
        <v>0.29430000000000001</v>
      </c>
    </row>
    <row r="34" spans="1:18" x14ac:dyDescent="0.3">
      <c r="A34" s="46"/>
      <c r="B34" s="37">
        <f>dati!M2</f>
        <v>0.78480000000000005</v>
      </c>
      <c r="C34" s="37">
        <v>1.3640000000000001</v>
      </c>
      <c r="D34" s="37">
        <f t="shared" si="0"/>
        <v>0.71173608978425085</v>
      </c>
      <c r="E34" s="39">
        <f>(B34-B33)/((C34-C33)/$D$15)</f>
        <v>10.849769585253455</v>
      </c>
      <c r="F34" s="39">
        <f>B34*(1+D34)/$E$45*2.303</f>
        <v>9.5276986197694225</v>
      </c>
      <c r="G34" s="92">
        <f>((D15-dati!M5)+(risultati!D15-dati!M22))/2</f>
        <v>16.904499999999999</v>
      </c>
      <c r="H34" s="45">
        <f>(0.197/19*(G34/2)^2)*10^-6</f>
        <v>7.4072549591118405E-7</v>
      </c>
      <c r="I34" s="45">
        <f>H34/F34*10</f>
        <v>7.7744429738176392E-7</v>
      </c>
      <c r="K34" s="1">
        <f t="shared" ref="K34:K37" si="1">(B33+B34)/2</f>
        <v>0.58860000000000001</v>
      </c>
    </row>
    <row r="35" spans="1:18" x14ac:dyDescent="0.3">
      <c r="A35" s="46"/>
      <c r="B35" s="37">
        <f>dati!O2</f>
        <v>1.5696000000000001</v>
      </c>
      <c r="C35" s="37">
        <v>2.12</v>
      </c>
      <c r="D35" s="37">
        <f t="shared" si="0"/>
        <v>0.63394861179213169</v>
      </c>
      <c r="E35" s="39">
        <f>(B35-B34)/((C35-C34)/$D$15)</f>
        <v>18.685714285714287</v>
      </c>
      <c r="F35" s="39">
        <f>B35*(1+D35)/$E$45*2.303</f>
        <v>18.189451079819484</v>
      </c>
      <c r="G35" s="92">
        <f>((D15-dati!O5)+(risultati!D15-dati!O21))/2</f>
        <v>16.179500000000001</v>
      </c>
      <c r="H35" s="45">
        <f>(0.197/19*(G35/2)^2)*10^-6</f>
        <v>6.7855151827960531E-7</v>
      </c>
      <c r="I35" s="45">
        <f>H35/F35*10</f>
        <v>3.7304672653504801E-7</v>
      </c>
      <c r="K35" s="1">
        <f t="shared" si="1"/>
        <v>1.1772</v>
      </c>
    </row>
    <row r="36" spans="1:18" x14ac:dyDescent="0.3">
      <c r="A36" s="46"/>
      <c r="B36" s="37">
        <f>dati!Q2</f>
        <v>3.1392000000000002</v>
      </c>
      <c r="C36" s="37">
        <v>2.99</v>
      </c>
      <c r="D36" s="37">
        <f t="shared" si="0"/>
        <v>0.54443127600755015</v>
      </c>
      <c r="E36" s="39">
        <f>(B36-B35)/((C36-C35)/$D$15)</f>
        <v>32.474482758620688</v>
      </c>
      <c r="F36" s="39">
        <f>B36*(1+D36)/$E$45*2.303</f>
        <v>34.385851474570579</v>
      </c>
      <c r="G36" s="92">
        <f>((D15-dati!Q5)+(risultati!D15-dati!Q21))/2</f>
        <v>15.3575</v>
      </c>
      <c r="H36" s="45">
        <f>(0.197/20*(G36/2)^2)*10^-6</f>
        <v>5.8078753539062492E-7</v>
      </c>
      <c r="I36" s="45">
        <f>H36/F36*10</f>
        <v>1.6890305474044624E-7</v>
      </c>
      <c r="K36" s="1">
        <f t="shared" si="1"/>
        <v>2.3544</v>
      </c>
    </row>
    <row r="37" spans="1:18" x14ac:dyDescent="0.3">
      <c r="A37" s="46"/>
      <c r="B37" s="37">
        <f>dati!S2</f>
        <v>6.2784000000000004</v>
      </c>
      <c r="C37" s="37">
        <v>3.94</v>
      </c>
      <c r="D37" s="37">
        <f t="shared" si="0"/>
        <v>0.44668246107036347</v>
      </c>
      <c r="E37" s="39">
        <f>(B37-B36)/((C37-C36)/$D$15)</f>
        <v>59.479578947368438</v>
      </c>
      <c r="F37" s="39">
        <f>B37*(1+D37)/$E$45*2.303</f>
        <v>64.41906352198032</v>
      </c>
      <c r="G37" s="92">
        <f>((D15-dati!S5)+(risultati!D15-dati!S21))/2</f>
        <v>14.448</v>
      </c>
      <c r="H37" s="45">
        <f>(0.197/17.7*(G37/2)^2)*10^-6</f>
        <v>5.8082919050847464E-7</v>
      </c>
      <c r="I37" s="45">
        <f>H37/F37*10</f>
        <v>9.0164177923867338E-8</v>
      </c>
      <c r="K37" s="1">
        <f t="shared" si="1"/>
        <v>4.7088000000000001</v>
      </c>
    </row>
    <row r="38" spans="1:18" x14ac:dyDescent="0.3">
      <c r="B38" s="37">
        <f>dati!C41</f>
        <v>3.1392000000000002</v>
      </c>
      <c r="C38" s="37">
        <f>dati!C59</f>
        <v>3.85</v>
      </c>
      <c r="D38" s="37">
        <f t="shared" si="0"/>
        <v>0.45594287511704429</v>
      </c>
      <c r="E38" s="39"/>
      <c r="F38" s="38"/>
      <c r="G38" s="93"/>
      <c r="H38" s="45" t="s">
        <v>27</v>
      </c>
      <c r="I38" s="45" t="s">
        <v>27</v>
      </c>
    </row>
    <row r="39" spans="1:18" x14ac:dyDescent="0.3">
      <c r="B39" s="37">
        <f>dati!E41</f>
        <v>1.5696000000000001</v>
      </c>
      <c r="C39" s="37">
        <f>dati!E60</f>
        <v>3.59</v>
      </c>
      <c r="D39" s="37">
        <f t="shared" si="0"/>
        <v>0.48269518236301123</v>
      </c>
      <c r="E39" s="39"/>
      <c r="F39" s="50"/>
      <c r="G39" s="93"/>
      <c r="H39" s="45" t="s">
        <v>27</v>
      </c>
      <c r="I39" s="45" t="s">
        <v>27</v>
      </c>
    </row>
    <row r="40" spans="1:18" x14ac:dyDescent="0.3">
      <c r="B40" s="37">
        <f>dati!G41</f>
        <v>0.78480000000000005</v>
      </c>
      <c r="C40" s="37">
        <f>dati!G60</f>
        <v>3.298</v>
      </c>
      <c r="D40" s="37">
        <f t="shared" si="0"/>
        <v>0.51274008127002013</v>
      </c>
      <c r="E40" s="39"/>
      <c r="F40" s="50"/>
      <c r="G40" s="93"/>
      <c r="H40" s="45" t="s">
        <v>27</v>
      </c>
      <c r="I40" s="45" t="s">
        <v>27</v>
      </c>
    </row>
    <row r="41" spans="1:18" x14ac:dyDescent="0.3">
      <c r="B41" s="37">
        <f>dati!I41</f>
        <v>0.39240000000000003</v>
      </c>
      <c r="C41" s="37">
        <f>dati!I60</f>
        <v>2.972</v>
      </c>
      <c r="D41" s="37">
        <f t="shared" si="0"/>
        <v>0.54628335881688639</v>
      </c>
      <c r="E41" s="39"/>
      <c r="F41" s="50"/>
      <c r="G41" s="93"/>
      <c r="H41" s="45" t="s">
        <v>27</v>
      </c>
      <c r="I41" s="45" t="s">
        <v>27</v>
      </c>
    </row>
    <row r="42" spans="1:18" x14ac:dyDescent="0.3">
      <c r="B42" s="37">
        <f>dati!K41</f>
        <v>0.19620000000000001</v>
      </c>
      <c r="C42" s="37">
        <f>dati!K60</f>
        <v>2.6589999999999998</v>
      </c>
      <c r="D42" s="37">
        <f t="shared" si="0"/>
        <v>0.57848902100145416</v>
      </c>
      <c r="E42" s="39"/>
      <c r="F42" s="50"/>
      <c r="G42" s="93"/>
      <c r="H42" s="45" t="s">
        <v>27</v>
      </c>
      <c r="I42" s="45" t="s">
        <v>27</v>
      </c>
    </row>
    <row r="43" spans="1:18" x14ac:dyDescent="0.3">
      <c r="B43" s="52">
        <f>dati!M41</f>
        <v>9.8100000000000007E-2</v>
      </c>
      <c r="C43" s="52">
        <f>dati!M60</f>
        <v>2.375</v>
      </c>
      <c r="D43" s="91">
        <f>$D$19-(C43/$D$15)*(1+$D$19)</f>
        <v>0.60771077199320267</v>
      </c>
      <c r="E43" s="53"/>
      <c r="F43" s="55"/>
      <c r="G43" s="90"/>
      <c r="H43" s="54" t="s">
        <v>27</v>
      </c>
      <c r="I43" s="54" t="s">
        <v>27</v>
      </c>
    </row>
    <row r="44" spans="1:18" x14ac:dyDescent="0.3">
      <c r="J44" s="2"/>
      <c r="K44" s="10"/>
      <c r="L44" s="2"/>
      <c r="M44" s="30"/>
      <c r="N44" s="58" t="s">
        <v>27</v>
      </c>
      <c r="O44" s="58" t="s">
        <v>27</v>
      </c>
      <c r="P44" s="10"/>
    </row>
    <row r="45" spans="1:18" x14ac:dyDescent="0.3">
      <c r="B45" s="56" t="s">
        <v>54</v>
      </c>
      <c r="D45" s="86" t="s">
        <v>20</v>
      </c>
      <c r="E45" s="84">
        <f>ABS((D37-D36)/(LOG10(B37/B36)))</f>
        <v>0.3247145345817859</v>
      </c>
      <c r="J45" s="1" t="s">
        <v>50</v>
      </c>
      <c r="K45" s="2"/>
      <c r="L45" s="30">
        <f>B37</f>
        <v>6.2784000000000004</v>
      </c>
      <c r="M45" s="2">
        <f>D37</f>
        <v>0.44668246107036347</v>
      </c>
      <c r="O45" s="1" t="s">
        <v>51</v>
      </c>
      <c r="P45" s="2"/>
      <c r="Q45" s="30">
        <f>B37</f>
        <v>6.2784000000000004</v>
      </c>
      <c r="R45" s="2">
        <f>D37</f>
        <v>0.44668246107036347</v>
      </c>
    </row>
    <row r="46" spans="1:18" x14ac:dyDescent="0.3">
      <c r="B46" s="56" t="s">
        <v>55</v>
      </c>
      <c r="D46" s="86" t="s">
        <v>21</v>
      </c>
      <c r="E46" s="84">
        <f>ABS((D43-D37)/(LOG10(B43/B37)))</f>
        <v>8.9154078354472852E-2</v>
      </c>
      <c r="J46" s="2"/>
      <c r="K46" s="2"/>
      <c r="L46" s="30">
        <v>0.1</v>
      </c>
      <c r="M46" s="2">
        <f>M45+(E45*LOG10(L45/L46))</f>
        <v>1.0304701563022594</v>
      </c>
      <c r="O46" s="2"/>
      <c r="P46" s="2"/>
      <c r="Q46" s="2">
        <f>B43</f>
        <v>9.8100000000000007E-2</v>
      </c>
      <c r="R46" s="2">
        <f>D43</f>
        <v>0.60771077199320267</v>
      </c>
    </row>
    <row r="47" spans="1:18" ht="15" x14ac:dyDescent="0.35">
      <c r="B47" s="56" t="s">
        <v>52</v>
      </c>
      <c r="D47" s="85" t="s">
        <v>53</v>
      </c>
      <c r="E47" s="57">
        <v>0.52300000000000002</v>
      </c>
      <c r="F47" s="1" t="s">
        <v>34</v>
      </c>
      <c r="J47" s="2"/>
      <c r="K47" s="2"/>
      <c r="L47" s="2"/>
      <c r="M47" s="30" t="s">
        <v>27</v>
      </c>
      <c r="N47" s="58" t="s">
        <v>27</v>
      </c>
      <c r="O47" s="58" t="s">
        <v>27</v>
      </c>
      <c r="P47" s="10"/>
    </row>
    <row r="48" spans="1:18" x14ac:dyDescent="0.3">
      <c r="B48" s="57" t="s">
        <v>22</v>
      </c>
      <c r="D48" s="87" t="s">
        <v>23</v>
      </c>
      <c r="E48" s="84">
        <f>E47/E25</f>
        <v>1.4405156948170548</v>
      </c>
      <c r="J48" s="2"/>
      <c r="K48" s="2"/>
      <c r="L48" s="2"/>
      <c r="M48" s="30" t="s">
        <v>27</v>
      </c>
      <c r="N48" s="58" t="s">
        <v>27</v>
      </c>
      <c r="O48" s="58" t="s">
        <v>27</v>
      </c>
      <c r="P48" s="10"/>
    </row>
    <row r="49" spans="1:16" x14ac:dyDescent="0.3">
      <c r="J49" s="2"/>
      <c r="K49" s="2"/>
      <c r="L49" s="2"/>
      <c r="M49" s="30" t="s">
        <v>27</v>
      </c>
      <c r="N49" s="58" t="s">
        <v>27</v>
      </c>
      <c r="O49" s="58" t="s">
        <v>27</v>
      </c>
      <c r="P49" s="10"/>
    </row>
    <row r="50" spans="1:16" x14ac:dyDescent="0.3">
      <c r="J50" s="2"/>
      <c r="K50" s="2"/>
      <c r="L50" s="2"/>
      <c r="M50" s="30" t="s">
        <v>27</v>
      </c>
      <c r="N50" s="58" t="s">
        <v>27</v>
      </c>
      <c r="O50" s="58" t="s">
        <v>27</v>
      </c>
      <c r="P50" s="10"/>
    </row>
    <row r="51" spans="1:16" x14ac:dyDescent="0.3">
      <c r="A51" s="10"/>
      <c r="J51" s="2"/>
      <c r="K51" s="2"/>
      <c r="L51" s="2"/>
      <c r="M51" s="30" t="s">
        <v>27</v>
      </c>
      <c r="N51" s="58" t="s">
        <v>27</v>
      </c>
      <c r="O51" s="58" t="s">
        <v>27</v>
      </c>
      <c r="P51" s="10"/>
    </row>
    <row r="52" spans="1:16" x14ac:dyDescent="0.3">
      <c r="A52" s="10"/>
      <c r="J52" s="2"/>
      <c r="K52" s="2"/>
      <c r="L52" s="2"/>
      <c r="M52" s="30" t="s">
        <v>27</v>
      </c>
      <c r="N52" s="58" t="s">
        <v>27</v>
      </c>
      <c r="O52" s="58" t="s">
        <v>27</v>
      </c>
      <c r="P52" s="10"/>
    </row>
    <row r="53" spans="1:16" x14ac:dyDescent="0.3">
      <c r="A53" s="10"/>
      <c r="J53" s="2"/>
      <c r="K53" s="2"/>
      <c r="L53" s="2"/>
      <c r="M53" s="30" t="s">
        <v>27</v>
      </c>
      <c r="N53" s="58" t="s">
        <v>27</v>
      </c>
      <c r="O53" s="58" t="s">
        <v>27</v>
      </c>
      <c r="P53" s="10"/>
    </row>
    <row r="54" spans="1:16" x14ac:dyDescent="0.3">
      <c r="A54" s="10"/>
      <c r="J54" s="29"/>
      <c r="K54" s="2"/>
      <c r="L54" s="29"/>
      <c r="M54" s="30" t="s">
        <v>27</v>
      </c>
      <c r="N54" s="58" t="s">
        <v>27</v>
      </c>
      <c r="O54" s="58" t="s">
        <v>27</v>
      </c>
      <c r="P54" s="10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7" zoomScaleNormal="100" workbookViewId="0">
      <selection activeCell="M125" sqref="M125"/>
    </sheetView>
  </sheetViews>
  <sheetFormatPr defaultRowHeight="13.8" x14ac:dyDescent="0.3"/>
  <cols>
    <col min="1" max="16384" width="8.88671875" style="83"/>
  </cols>
  <sheetData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risultati</vt:lpstr>
      <vt:lpstr>elaborazione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cp:lastPrinted>2012-04-25T15:02:15Z</cp:lastPrinted>
  <dcterms:created xsi:type="dcterms:W3CDTF">2012-04-25T09:39:25Z</dcterms:created>
  <dcterms:modified xsi:type="dcterms:W3CDTF">2012-10-14T10:49:25Z</dcterms:modified>
</cp:coreProperties>
</file>